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1\Desktop\GAMYBA\SANTYKINIAI\2022\"/>
    </mc:Choice>
  </mc:AlternateContent>
  <xr:revisionPtr revIDLastSave="0" documentId="13_ncr:1_{770CEDCD-E347-447D-9CB2-69764B4889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5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8" i="1"/>
  <c r="H29" i="1"/>
  <c r="H30" i="1"/>
  <c r="H31" i="1"/>
  <c r="H32" i="1"/>
  <c r="H33" i="1"/>
  <c r="H34" i="1"/>
  <c r="H35" i="1"/>
  <c r="H36" i="1"/>
  <c r="H39" i="1"/>
  <c r="H40" i="1"/>
  <c r="H41" i="1"/>
  <c r="H42" i="1"/>
  <c r="H43" i="1"/>
  <c r="H44" i="1"/>
  <c r="H45" i="1"/>
  <c r="H46" i="1"/>
  <c r="H47" i="1"/>
  <c r="H48" i="1"/>
  <c r="H49" i="1"/>
  <c r="H50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3" i="1"/>
  <c r="H74" i="1"/>
  <c r="H75" i="1"/>
  <c r="H76" i="1"/>
  <c r="H77" i="1"/>
  <c r="H78" i="1"/>
  <c r="H80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101" i="1"/>
  <c r="H102" i="1"/>
  <c r="H103" i="1"/>
  <c r="H104" i="1"/>
  <c r="H105" i="1"/>
  <c r="H106" i="1"/>
  <c r="H107" i="1"/>
  <c r="H108" i="1"/>
  <c r="H109" i="1"/>
  <c r="H110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4" i="1"/>
  <c r="H135" i="1"/>
  <c r="H136" i="1"/>
  <c r="H145" i="1"/>
  <c r="H147" i="1"/>
  <c r="H148" i="1"/>
  <c r="H149" i="1"/>
  <c r="H6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9" i="1"/>
  <c r="G40" i="1"/>
  <c r="G41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3" i="1"/>
  <c r="G74" i="1"/>
  <c r="G75" i="1"/>
  <c r="G76" i="1"/>
  <c r="G77" i="1"/>
  <c r="G78" i="1"/>
  <c r="G80" i="1"/>
  <c r="G81" i="1"/>
  <c r="G82" i="1"/>
  <c r="G83" i="1"/>
  <c r="G84" i="1"/>
  <c r="G85" i="1"/>
  <c r="G86" i="1"/>
  <c r="G87" i="1"/>
  <c r="G88" i="1"/>
  <c r="G89" i="1"/>
  <c r="G91" i="1"/>
  <c r="G92" i="1"/>
  <c r="G93" i="1"/>
  <c r="G94" i="1"/>
  <c r="G95" i="1"/>
  <c r="G98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45" i="1"/>
  <c r="G147" i="1"/>
  <c r="G148" i="1"/>
  <c r="G149" i="1"/>
  <c r="G5" i="1"/>
  <c r="L114" i="1"/>
  <c r="D114" i="1"/>
  <c r="M114" i="1" s="1"/>
  <c r="O114" i="1" s="1"/>
  <c r="E114" i="1" l="1"/>
  <c r="E100" i="1"/>
  <c r="D100" i="1"/>
  <c r="M100" i="1" s="1"/>
  <c r="O100" i="1" s="1"/>
  <c r="L100" i="1"/>
  <c r="L19" i="1" l="1"/>
  <c r="E27" i="1"/>
  <c r="E37" i="1"/>
  <c r="E38" i="1"/>
  <c r="E51" i="1"/>
  <c r="E58" i="1"/>
  <c r="E72" i="1"/>
  <c r="E79" i="1"/>
  <c r="E90" i="1"/>
  <c r="E96" i="1"/>
  <c r="E97" i="1"/>
  <c r="E99" i="1"/>
  <c r="E137" i="1"/>
  <c r="E138" i="1"/>
  <c r="E139" i="1"/>
  <c r="E140" i="1"/>
  <c r="E141" i="1"/>
  <c r="E142" i="1"/>
  <c r="E143" i="1"/>
  <c r="E144" i="1"/>
  <c r="E146" i="1"/>
  <c r="J8" i="1"/>
  <c r="J9" i="1"/>
  <c r="J10" i="1"/>
  <c r="J11" i="1"/>
  <c r="J12" i="1"/>
  <c r="J14" i="1"/>
  <c r="J16" i="1"/>
  <c r="J17" i="1"/>
  <c r="J18" i="1"/>
  <c r="J19" i="1"/>
  <c r="J22" i="1"/>
  <c r="J30" i="1"/>
  <c r="J34" i="1"/>
  <c r="J36" i="1"/>
  <c r="J39" i="1"/>
  <c r="J40" i="1"/>
  <c r="J43" i="1"/>
  <c r="J44" i="1"/>
  <c r="J46" i="1"/>
  <c r="J48" i="1"/>
  <c r="J50" i="1"/>
  <c r="J52" i="1"/>
  <c r="J55" i="1"/>
  <c r="J56" i="1"/>
  <c r="J60" i="1"/>
  <c r="J62" i="1"/>
  <c r="J64" i="1"/>
  <c r="J71" i="1"/>
  <c r="J73" i="1"/>
  <c r="J82" i="1"/>
  <c r="J85" i="1"/>
  <c r="J88" i="1"/>
  <c r="J91" i="1"/>
  <c r="J115" i="1"/>
  <c r="J120" i="1"/>
  <c r="J130" i="1"/>
  <c r="J132" i="1"/>
  <c r="J145" i="1"/>
  <c r="J148" i="1"/>
  <c r="J149" i="1"/>
  <c r="E7" i="1"/>
  <c r="E8" i="1"/>
  <c r="E10" i="1"/>
  <c r="E11" i="1"/>
  <c r="E12" i="1"/>
  <c r="E14" i="1"/>
  <c r="E15" i="1"/>
  <c r="E16" i="1"/>
  <c r="E18" i="1"/>
  <c r="E19" i="1"/>
  <c r="E20" i="1"/>
  <c r="E22" i="1"/>
  <c r="E23" i="1"/>
  <c r="E24" i="1"/>
  <c r="E26" i="1"/>
  <c r="E28" i="1"/>
  <c r="E30" i="1"/>
  <c r="E31" i="1"/>
  <c r="E32" i="1"/>
  <c r="E34" i="1"/>
  <c r="E35" i="1"/>
  <c r="E36" i="1"/>
  <c r="E39" i="1"/>
  <c r="E40" i="1"/>
  <c r="E42" i="1"/>
  <c r="E43" i="1"/>
  <c r="E44" i="1"/>
  <c r="E46" i="1"/>
  <c r="E47" i="1"/>
  <c r="E48" i="1"/>
  <c r="E50" i="1"/>
  <c r="E52" i="1"/>
  <c r="E54" i="1"/>
  <c r="E55" i="1"/>
  <c r="E56" i="1"/>
  <c r="E59" i="1"/>
  <c r="E60" i="1"/>
  <c r="E62" i="1"/>
  <c r="E63" i="1"/>
  <c r="E64" i="1"/>
  <c r="E66" i="1"/>
  <c r="E67" i="1"/>
  <c r="E68" i="1"/>
  <c r="E70" i="1"/>
  <c r="E71" i="1"/>
  <c r="E73" i="1"/>
  <c r="E74" i="1"/>
  <c r="E75" i="1"/>
  <c r="E76" i="1"/>
  <c r="E77" i="1"/>
  <c r="E78" i="1"/>
  <c r="E80" i="1"/>
  <c r="E82" i="1"/>
  <c r="E83" i="1"/>
  <c r="E84" i="1"/>
  <c r="E86" i="1"/>
  <c r="E87" i="1"/>
  <c r="E88" i="1"/>
  <c r="E91" i="1"/>
  <c r="E92" i="1"/>
  <c r="E94" i="1"/>
  <c r="E95" i="1"/>
  <c r="E98" i="1"/>
  <c r="E101" i="1"/>
  <c r="E103" i="1"/>
  <c r="E105" i="1"/>
  <c r="E107" i="1"/>
  <c r="E109" i="1"/>
  <c r="E111" i="1"/>
  <c r="E112" i="1"/>
  <c r="E116" i="1"/>
  <c r="E117" i="1"/>
  <c r="E120" i="1"/>
  <c r="E121" i="1"/>
  <c r="E124" i="1"/>
  <c r="E125" i="1"/>
  <c r="E128" i="1"/>
  <c r="E129" i="1"/>
  <c r="E132" i="1"/>
  <c r="E133" i="1"/>
  <c r="E134" i="1"/>
  <c r="E136" i="1"/>
  <c r="E145" i="1"/>
  <c r="E149" i="1"/>
  <c r="E5" i="1"/>
  <c r="E131" i="1" l="1"/>
  <c r="E127" i="1"/>
  <c r="E123" i="1"/>
  <c r="E119" i="1"/>
  <c r="E115" i="1"/>
  <c r="E110" i="1"/>
  <c r="E106" i="1"/>
  <c r="E102" i="1"/>
  <c r="E89" i="1"/>
  <c r="E85" i="1"/>
  <c r="E81" i="1"/>
  <c r="E49" i="1"/>
  <c r="E45" i="1"/>
  <c r="E41" i="1"/>
  <c r="E6" i="1"/>
  <c r="E148" i="1"/>
  <c r="E135" i="1"/>
  <c r="E147" i="1"/>
  <c r="E130" i="1"/>
  <c r="E126" i="1"/>
  <c r="E122" i="1"/>
  <c r="E118" i="1"/>
  <c r="E113" i="1"/>
  <c r="E93" i="1"/>
  <c r="E57" i="1"/>
  <c r="E53" i="1"/>
  <c r="E25" i="1"/>
  <c r="E21" i="1"/>
  <c r="E17" i="1"/>
  <c r="E13" i="1"/>
  <c r="E9" i="1"/>
  <c r="E108" i="1"/>
  <c r="E104" i="1"/>
  <c r="E69" i="1"/>
  <c r="E65" i="1"/>
  <c r="E61" i="1"/>
  <c r="E33" i="1"/>
  <c r="E29" i="1"/>
  <c r="N99" i="1"/>
  <c r="L99" i="1"/>
  <c r="D99" i="1"/>
  <c r="M99" i="1" s="1"/>
  <c r="O99" i="1" l="1"/>
  <c r="D92" i="1"/>
  <c r="M92" i="1" s="1"/>
  <c r="L92" i="1"/>
  <c r="N92" i="1"/>
  <c r="N8" i="1"/>
  <c r="N10" i="1"/>
  <c r="N19" i="1"/>
  <c r="N85" i="1"/>
  <c r="N31" i="1"/>
  <c r="N29" i="1"/>
  <c r="O92" i="1" l="1"/>
  <c r="N135" i="1"/>
  <c r="N133" i="1"/>
  <c r="N132" i="1"/>
  <c r="N127" i="1"/>
  <c r="N126" i="1"/>
  <c r="N125" i="1"/>
  <c r="N122" i="1"/>
  <c r="N119" i="1"/>
  <c r="N118" i="1"/>
  <c r="N116" i="1"/>
  <c r="N113" i="1"/>
  <c r="N112" i="1"/>
  <c r="N111" i="1"/>
  <c r="N109" i="1"/>
  <c r="N108" i="1"/>
  <c r="N103" i="1"/>
  <c r="N104" i="1"/>
  <c r="N102" i="1"/>
  <c r="N101" i="1"/>
  <c r="N95" i="1"/>
  <c r="N94" i="1"/>
  <c r="N93" i="1"/>
  <c r="N86" i="1"/>
  <c r="N83" i="1"/>
  <c r="N81" i="1"/>
  <c r="N82" i="1"/>
  <c r="N80" i="1"/>
  <c r="N72" i="1"/>
  <c r="N71" i="1"/>
  <c r="N68" i="1"/>
  <c r="N67" i="1"/>
  <c r="N66" i="1"/>
  <c r="N65" i="1"/>
  <c r="N64" i="1"/>
  <c r="N62" i="1"/>
  <c r="N61" i="1"/>
  <c r="N59" i="1"/>
  <c r="N58" i="1"/>
  <c r="N57" i="1"/>
  <c r="N51" i="1"/>
  <c r="N49" i="1"/>
  <c r="N47" i="1"/>
  <c r="N45" i="1"/>
  <c r="N43" i="1"/>
  <c r="N42" i="1"/>
  <c r="N38" i="1"/>
  <c r="N37" i="1"/>
  <c r="N36" i="1"/>
  <c r="N149" i="1"/>
  <c r="N148" i="1"/>
  <c r="N147" i="1"/>
  <c r="N146" i="1"/>
  <c r="N145" i="1"/>
  <c r="N136" i="1"/>
  <c r="N134" i="1"/>
  <c r="N131" i="1"/>
  <c r="N130" i="1"/>
  <c r="N129" i="1"/>
  <c r="N128" i="1"/>
  <c r="N124" i="1"/>
  <c r="N123" i="1"/>
  <c r="N121" i="1"/>
  <c r="N120" i="1"/>
  <c r="N117" i="1"/>
  <c r="N115" i="1"/>
  <c r="N110" i="1"/>
  <c r="N106" i="1"/>
  <c r="N107" i="1"/>
  <c r="N105" i="1"/>
  <c r="N98" i="1"/>
  <c r="N97" i="1"/>
  <c r="N96" i="1"/>
  <c r="N91" i="1"/>
  <c r="N90" i="1"/>
  <c r="N89" i="1"/>
  <c r="N88" i="1"/>
  <c r="N87" i="1"/>
  <c r="N84" i="1"/>
  <c r="N79" i="1"/>
  <c r="N75" i="1"/>
  <c r="N77" i="1"/>
  <c r="N78" i="1"/>
  <c r="N76" i="1"/>
  <c r="N74" i="1"/>
  <c r="N73" i="1"/>
  <c r="N70" i="1"/>
  <c r="N69" i="1"/>
  <c r="N63" i="1"/>
  <c r="N60" i="1"/>
  <c r="N53" i="1"/>
  <c r="N54" i="1"/>
  <c r="N55" i="1"/>
  <c r="N56" i="1"/>
  <c r="N52" i="1"/>
  <c r="N50" i="1"/>
  <c r="N48" i="1"/>
  <c r="N46" i="1"/>
  <c r="N44" i="1"/>
  <c r="N40" i="1"/>
  <c r="N41" i="1"/>
  <c r="N39" i="1"/>
  <c r="N35" i="1"/>
  <c r="N34" i="1"/>
  <c r="N33" i="1"/>
  <c r="N32" i="1"/>
  <c r="N30" i="1"/>
  <c r="N28" i="1"/>
  <c r="N27" i="1"/>
  <c r="N26" i="1"/>
  <c r="N25" i="1"/>
  <c r="N24" i="1"/>
  <c r="N23" i="1"/>
  <c r="N22" i="1"/>
  <c r="N21" i="1"/>
  <c r="N20" i="1"/>
  <c r="N17" i="1"/>
  <c r="N18" i="1"/>
  <c r="N16" i="1"/>
  <c r="N15" i="1"/>
  <c r="N11" i="1"/>
  <c r="N12" i="1"/>
  <c r="N13" i="1"/>
  <c r="N14" i="1"/>
  <c r="N9" i="1"/>
  <c r="N7" i="1"/>
  <c r="N6" i="1"/>
  <c r="N5" i="1"/>
  <c r="N142" i="1"/>
  <c r="N138" i="1"/>
  <c r="N139" i="1"/>
  <c r="N140" i="1"/>
  <c r="N141" i="1"/>
  <c r="N143" i="1"/>
  <c r="N144" i="1"/>
  <c r="N137" i="1"/>
  <c r="D137" i="1"/>
  <c r="D138" i="1"/>
  <c r="D139" i="1"/>
  <c r="M139" i="1" s="1"/>
  <c r="O139" i="1" s="1"/>
  <c r="D140" i="1"/>
  <c r="D141" i="1"/>
  <c r="D142" i="1"/>
  <c r="M142" i="1" s="1"/>
  <c r="D143" i="1"/>
  <c r="M143" i="1" s="1"/>
  <c r="D144" i="1"/>
  <c r="M144" i="1" s="1"/>
  <c r="O144" i="1" s="1"/>
  <c r="M137" i="1"/>
  <c r="M138" i="1"/>
  <c r="O138" i="1" s="1"/>
  <c r="M140" i="1"/>
  <c r="O140" i="1" s="1"/>
  <c r="M141" i="1"/>
  <c r="O141" i="1" s="1"/>
  <c r="L137" i="1"/>
  <c r="L138" i="1"/>
  <c r="L139" i="1"/>
  <c r="L140" i="1"/>
  <c r="L141" i="1"/>
  <c r="L142" i="1"/>
  <c r="L143" i="1"/>
  <c r="L144" i="1"/>
  <c r="L145" i="1"/>
  <c r="M21" i="1"/>
  <c r="O21" i="1" s="1"/>
  <c r="M47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46" i="1"/>
  <c r="L147" i="1"/>
  <c r="L148" i="1"/>
  <c r="L149" i="1"/>
  <c r="L90" i="1"/>
  <c r="L91" i="1"/>
  <c r="L93" i="1"/>
  <c r="L94" i="1"/>
  <c r="L95" i="1"/>
  <c r="L96" i="1"/>
  <c r="L97" i="1"/>
  <c r="L98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32" i="1"/>
  <c r="L33" i="1"/>
  <c r="L34" i="1"/>
  <c r="L35" i="1"/>
  <c r="L36" i="1"/>
  <c r="L37" i="1"/>
  <c r="L38" i="1"/>
  <c r="L39" i="1"/>
  <c r="L40" i="1"/>
  <c r="L26" i="1"/>
  <c r="L27" i="1"/>
  <c r="L28" i="1"/>
  <c r="L29" i="1"/>
  <c r="L30" i="1"/>
  <c r="L31" i="1"/>
  <c r="L25" i="1"/>
  <c r="L20" i="1"/>
  <c r="L21" i="1"/>
  <c r="L22" i="1"/>
  <c r="L23" i="1"/>
  <c r="L24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5" i="1"/>
  <c r="D6" i="1"/>
  <c r="M6" i="1" s="1"/>
  <c r="O6" i="1" s="1"/>
  <c r="D7" i="1"/>
  <c r="M7" i="1" s="1"/>
  <c r="D8" i="1"/>
  <c r="M8" i="1" s="1"/>
  <c r="O8" i="1" s="1"/>
  <c r="D9" i="1"/>
  <c r="M9" i="1" s="1"/>
  <c r="D10" i="1"/>
  <c r="M10" i="1" s="1"/>
  <c r="O10" i="1" s="1"/>
  <c r="D11" i="1"/>
  <c r="M11" i="1" s="1"/>
  <c r="D12" i="1"/>
  <c r="M12" i="1" s="1"/>
  <c r="O12" i="1" s="1"/>
  <c r="D13" i="1"/>
  <c r="M13" i="1" s="1"/>
  <c r="D14" i="1"/>
  <c r="M14" i="1" s="1"/>
  <c r="D15" i="1"/>
  <c r="M15" i="1" s="1"/>
  <c r="D16" i="1"/>
  <c r="M16" i="1" s="1"/>
  <c r="D17" i="1"/>
  <c r="M17" i="1" s="1"/>
  <c r="D18" i="1"/>
  <c r="M18" i="1" s="1"/>
  <c r="O18" i="1" s="1"/>
  <c r="D19" i="1"/>
  <c r="M19" i="1" s="1"/>
  <c r="D20" i="1"/>
  <c r="M20" i="1" s="1"/>
  <c r="D22" i="1"/>
  <c r="M22" i="1" s="1"/>
  <c r="O22" i="1" s="1"/>
  <c r="D23" i="1"/>
  <c r="M23" i="1" s="1"/>
  <c r="D24" i="1"/>
  <c r="M24" i="1" s="1"/>
  <c r="D25" i="1"/>
  <c r="M25" i="1" s="1"/>
  <c r="D26" i="1"/>
  <c r="M26" i="1" s="1"/>
  <c r="O26" i="1" s="1"/>
  <c r="D27" i="1"/>
  <c r="M27" i="1" s="1"/>
  <c r="D28" i="1"/>
  <c r="M28" i="1" s="1"/>
  <c r="D29" i="1"/>
  <c r="M29" i="1" s="1"/>
  <c r="O29" i="1" s="1"/>
  <c r="D30" i="1"/>
  <c r="M30" i="1" s="1"/>
  <c r="D31" i="1"/>
  <c r="M31" i="1" s="1"/>
  <c r="D32" i="1"/>
  <c r="M32" i="1" s="1"/>
  <c r="D33" i="1"/>
  <c r="M33" i="1" s="1"/>
  <c r="O33" i="1" s="1"/>
  <c r="D34" i="1"/>
  <c r="M34" i="1" s="1"/>
  <c r="D35" i="1"/>
  <c r="M35" i="1" s="1"/>
  <c r="D36" i="1"/>
  <c r="M36" i="1" s="1"/>
  <c r="D37" i="1"/>
  <c r="M37" i="1" s="1"/>
  <c r="D38" i="1"/>
  <c r="M38" i="1" s="1"/>
  <c r="D39" i="1"/>
  <c r="M39" i="1" s="1"/>
  <c r="D40" i="1"/>
  <c r="M40" i="1" s="1"/>
  <c r="D41" i="1"/>
  <c r="M41" i="1" s="1"/>
  <c r="O41" i="1" s="1"/>
  <c r="D42" i="1"/>
  <c r="M42" i="1" s="1"/>
  <c r="D43" i="1"/>
  <c r="M43" i="1" s="1"/>
  <c r="D44" i="1"/>
  <c r="M44" i="1" s="1"/>
  <c r="D45" i="1"/>
  <c r="M45" i="1" s="1"/>
  <c r="D46" i="1"/>
  <c r="M46" i="1" s="1"/>
  <c r="D48" i="1"/>
  <c r="M48" i="1" s="1"/>
  <c r="D49" i="1"/>
  <c r="M49" i="1" s="1"/>
  <c r="D50" i="1"/>
  <c r="M50" i="1" s="1"/>
  <c r="D51" i="1"/>
  <c r="M51" i="1" s="1"/>
  <c r="D52" i="1"/>
  <c r="M52" i="1" s="1"/>
  <c r="D53" i="1"/>
  <c r="M53" i="1" s="1"/>
  <c r="D54" i="1"/>
  <c r="M54" i="1" s="1"/>
  <c r="D55" i="1"/>
  <c r="M55" i="1" s="1"/>
  <c r="D56" i="1"/>
  <c r="M56" i="1" s="1"/>
  <c r="D57" i="1"/>
  <c r="M57" i="1" s="1"/>
  <c r="D58" i="1"/>
  <c r="M58" i="1" s="1"/>
  <c r="D59" i="1"/>
  <c r="M59" i="1" s="1"/>
  <c r="D60" i="1"/>
  <c r="M60" i="1" s="1"/>
  <c r="D61" i="1"/>
  <c r="M61" i="1" s="1"/>
  <c r="O61" i="1" s="1"/>
  <c r="D62" i="1"/>
  <c r="M62" i="1" s="1"/>
  <c r="D63" i="1"/>
  <c r="M63" i="1" s="1"/>
  <c r="D64" i="1"/>
  <c r="M64" i="1" s="1"/>
  <c r="D65" i="1"/>
  <c r="M65" i="1" s="1"/>
  <c r="D66" i="1"/>
  <c r="M66" i="1" s="1"/>
  <c r="O66" i="1" s="1"/>
  <c r="D67" i="1"/>
  <c r="M67" i="1" s="1"/>
  <c r="D68" i="1"/>
  <c r="M68" i="1" s="1"/>
  <c r="D69" i="1"/>
  <c r="M69" i="1" s="1"/>
  <c r="D70" i="1"/>
  <c r="M70" i="1" s="1"/>
  <c r="D71" i="1"/>
  <c r="M71" i="1" s="1"/>
  <c r="O71" i="1" s="1"/>
  <c r="D72" i="1"/>
  <c r="M72" i="1" s="1"/>
  <c r="D73" i="1"/>
  <c r="M73" i="1" s="1"/>
  <c r="D74" i="1"/>
  <c r="M74" i="1" s="1"/>
  <c r="O74" i="1" s="1"/>
  <c r="D75" i="1"/>
  <c r="M75" i="1" s="1"/>
  <c r="D76" i="1"/>
  <c r="M76" i="1" s="1"/>
  <c r="D77" i="1"/>
  <c r="M77" i="1" s="1"/>
  <c r="D78" i="1"/>
  <c r="M78" i="1" s="1"/>
  <c r="D79" i="1"/>
  <c r="M79" i="1" s="1"/>
  <c r="D80" i="1"/>
  <c r="M80" i="1" s="1"/>
  <c r="D81" i="1"/>
  <c r="M81" i="1" s="1"/>
  <c r="D82" i="1"/>
  <c r="M82" i="1" s="1"/>
  <c r="D83" i="1"/>
  <c r="M83" i="1" s="1"/>
  <c r="D84" i="1"/>
  <c r="M84" i="1" s="1"/>
  <c r="D85" i="1"/>
  <c r="M85" i="1" s="1"/>
  <c r="O85" i="1" s="1"/>
  <c r="D86" i="1"/>
  <c r="M86" i="1" s="1"/>
  <c r="D87" i="1"/>
  <c r="M87" i="1" s="1"/>
  <c r="O87" i="1" s="1"/>
  <c r="D88" i="1"/>
  <c r="M88" i="1" s="1"/>
  <c r="D89" i="1"/>
  <c r="M89" i="1" s="1"/>
  <c r="D90" i="1"/>
  <c r="M90" i="1" s="1"/>
  <c r="D91" i="1"/>
  <c r="M91" i="1" s="1"/>
  <c r="O91" i="1" s="1"/>
  <c r="D93" i="1"/>
  <c r="M93" i="1" s="1"/>
  <c r="D94" i="1"/>
  <c r="M94" i="1" s="1"/>
  <c r="O94" i="1" s="1"/>
  <c r="D95" i="1"/>
  <c r="M95" i="1" s="1"/>
  <c r="O95" i="1" s="1"/>
  <c r="D96" i="1"/>
  <c r="M96" i="1" s="1"/>
  <c r="D97" i="1"/>
  <c r="M97" i="1" s="1"/>
  <c r="D98" i="1"/>
  <c r="M98" i="1" s="1"/>
  <c r="D101" i="1"/>
  <c r="M101" i="1" s="1"/>
  <c r="D102" i="1"/>
  <c r="M102" i="1" s="1"/>
  <c r="D103" i="1"/>
  <c r="M103" i="1" s="1"/>
  <c r="D104" i="1"/>
  <c r="M104" i="1" s="1"/>
  <c r="O104" i="1" s="1"/>
  <c r="D105" i="1"/>
  <c r="M105" i="1" s="1"/>
  <c r="O105" i="1" s="1"/>
  <c r="D106" i="1"/>
  <c r="M106" i="1" s="1"/>
  <c r="D107" i="1"/>
  <c r="M107" i="1" s="1"/>
  <c r="D108" i="1"/>
  <c r="M108" i="1" s="1"/>
  <c r="D109" i="1"/>
  <c r="M109" i="1" s="1"/>
  <c r="D110" i="1"/>
  <c r="M110" i="1" s="1"/>
  <c r="D111" i="1"/>
  <c r="M111" i="1" s="1"/>
  <c r="O111" i="1" s="1"/>
  <c r="D112" i="1"/>
  <c r="M112" i="1" s="1"/>
  <c r="O112" i="1" s="1"/>
  <c r="D113" i="1"/>
  <c r="M113" i="1" s="1"/>
  <c r="D115" i="1"/>
  <c r="M115" i="1" s="1"/>
  <c r="O115" i="1" s="1"/>
  <c r="D116" i="1"/>
  <c r="M116" i="1" s="1"/>
  <c r="O116" i="1" s="1"/>
  <c r="D117" i="1"/>
  <c r="M117" i="1" s="1"/>
  <c r="O117" i="1" s="1"/>
  <c r="D118" i="1"/>
  <c r="M118" i="1" s="1"/>
  <c r="O118" i="1" s="1"/>
  <c r="D119" i="1"/>
  <c r="M119" i="1" s="1"/>
  <c r="D120" i="1"/>
  <c r="M120" i="1" s="1"/>
  <c r="D121" i="1"/>
  <c r="M121" i="1" s="1"/>
  <c r="D122" i="1"/>
  <c r="M122" i="1" s="1"/>
  <c r="D123" i="1"/>
  <c r="M123" i="1" s="1"/>
  <c r="D124" i="1"/>
  <c r="M124" i="1" s="1"/>
  <c r="D125" i="1"/>
  <c r="M125" i="1" s="1"/>
  <c r="D126" i="1"/>
  <c r="M126" i="1" s="1"/>
  <c r="O126" i="1" s="1"/>
  <c r="D127" i="1"/>
  <c r="M127" i="1" s="1"/>
  <c r="D128" i="1"/>
  <c r="M128" i="1" s="1"/>
  <c r="D129" i="1"/>
  <c r="M129" i="1" s="1"/>
  <c r="D130" i="1"/>
  <c r="M130" i="1" s="1"/>
  <c r="O130" i="1" s="1"/>
  <c r="D131" i="1"/>
  <c r="M131" i="1" s="1"/>
  <c r="D132" i="1"/>
  <c r="M132" i="1" s="1"/>
  <c r="D133" i="1"/>
  <c r="M133" i="1" s="1"/>
  <c r="D134" i="1"/>
  <c r="M134" i="1" s="1"/>
  <c r="D135" i="1"/>
  <c r="M135" i="1" s="1"/>
  <c r="O135" i="1" s="1"/>
  <c r="D136" i="1"/>
  <c r="M136" i="1" s="1"/>
  <c r="D145" i="1"/>
  <c r="M145" i="1" s="1"/>
  <c r="O145" i="1" s="1"/>
  <c r="D146" i="1"/>
  <c r="M146" i="1" s="1"/>
  <c r="O146" i="1" s="1"/>
  <c r="D147" i="1"/>
  <c r="M147" i="1" s="1"/>
  <c r="D148" i="1"/>
  <c r="M148" i="1" s="1"/>
  <c r="D149" i="1"/>
  <c r="M149" i="1" s="1"/>
  <c r="O149" i="1" s="1"/>
  <c r="D5" i="1"/>
  <c r="M5" i="1" s="1"/>
  <c r="O5" i="1" l="1"/>
  <c r="O134" i="1"/>
  <c r="O122" i="1"/>
  <c r="O109" i="1"/>
  <c r="O62" i="1"/>
  <c r="O54" i="1"/>
  <c r="O50" i="1"/>
  <c r="O45" i="1"/>
  <c r="O37" i="1"/>
  <c r="O25" i="1"/>
  <c r="O20" i="1"/>
  <c r="O16" i="1"/>
  <c r="O133" i="1"/>
  <c r="O125" i="1"/>
  <c r="O89" i="1"/>
  <c r="O69" i="1"/>
  <c r="O57" i="1"/>
  <c r="O40" i="1"/>
  <c r="O36" i="1"/>
  <c r="O11" i="1"/>
  <c r="O128" i="1"/>
  <c r="O124" i="1"/>
  <c r="O120" i="1"/>
  <c r="O107" i="1"/>
  <c r="O103" i="1"/>
  <c r="O97" i="1"/>
  <c r="O88" i="1"/>
  <c r="O80" i="1"/>
  <c r="O76" i="1"/>
  <c r="O72" i="1"/>
  <c r="O48" i="1"/>
  <c r="O43" i="1"/>
  <c r="O147" i="1"/>
  <c r="O131" i="1"/>
  <c r="O110" i="1"/>
  <c r="O106" i="1"/>
  <c r="O102" i="1"/>
  <c r="O96" i="1"/>
  <c r="O83" i="1"/>
  <c r="O79" i="1"/>
  <c r="O75" i="1"/>
  <c r="O67" i="1"/>
  <c r="O63" i="1"/>
  <c r="O55" i="1"/>
  <c r="O51" i="1"/>
  <c r="O38" i="1"/>
  <c r="O34" i="1"/>
  <c r="O30" i="1"/>
  <c r="O17" i="1"/>
  <c r="O9" i="1"/>
  <c r="O123" i="1"/>
  <c r="O93" i="1"/>
  <c r="O60" i="1"/>
  <c r="O56" i="1"/>
  <c r="O59" i="1"/>
  <c r="O46" i="1"/>
  <c r="O42" i="1"/>
  <c r="O13" i="1"/>
  <c r="O142" i="1"/>
  <c r="O132" i="1"/>
  <c r="O81" i="1"/>
  <c r="O77" i="1"/>
  <c r="O73" i="1"/>
  <c r="O65" i="1"/>
  <c r="O49" i="1"/>
  <c r="O32" i="1"/>
  <c r="O28" i="1"/>
  <c r="O24" i="1"/>
  <c r="O39" i="1"/>
  <c r="O137" i="1"/>
  <c r="O129" i="1"/>
  <c r="O101" i="1"/>
  <c r="O90" i="1"/>
  <c r="O86" i="1"/>
  <c r="O82" i="1"/>
  <c r="O78" i="1"/>
  <c r="O70" i="1"/>
  <c r="O58" i="1"/>
  <c r="O121" i="1"/>
  <c r="O148" i="1"/>
  <c r="O53" i="1"/>
  <c r="O44" i="1"/>
  <c r="O19" i="1"/>
  <c r="O15" i="1"/>
  <c r="O7" i="1"/>
  <c r="O113" i="1"/>
  <c r="O136" i="1"/>
  <c r="O108" i="1"/>
  <c r="O98" i="1"/>
  <c r="O127" i="1"/>
  <c r="O119" i="1"/>
  <c r="O84" i="1"/>
  <c r="O68" i="1"/>
  <c r="O64" i="1"/>
  <c r="O52" i="1"/>
  <c r="O35" i="1"/>
  <c r="O31" i="1"/>
  <c r="O27" i="1"/>
  <c r="O23" i="1"/>
  <c r="O14" i="1"/>
  <c r="O47" i="1"/>
  <c r="O143" i="1"/>
</calcChain>
</file>

<file path=xl/sharedStrings.xml><?xml version="1.0" encoding="utf-8"?>
<sst xmlns="http://schemas.openxmlformats.org/spreadsheetml/2006/main" count="467" uniqueCount="332">
  <si>
    <t>Data</t>
  </si>
  <si>
    <t>∑DL</t>
  </si>
  <si>
    <t>∆Š, %</t>
  </si>
  <si>
    <t>V KRĖVĖS G.  4</t>
  </si>
  <si>
    <t>MELIORATORIŲ G. 9</t>
  </si>
  <si>
    <t>MELIORATORIŲ G. 7</t>
  </si>
  <si>
    <t>SPORTO G. 10</t>
  </si>
  <si>
    <t>MELIORATORIŲ G. 5</t>
  </si>
  <si>
    <t>SPORTO G. 8</t>
  </si>
  <si>
    <t>MARCINKONIŲ G. 8</t>
  </si>
  <si>
    <t>AUŠROS G. 1</t>
  </si>
  <si>
    <t>AUŠROS G. 3</t>
  </si>
  <si>
    <t>AUŠROS G. 7</t>
  </si>
  <si>
    <t>AUŠROS G. 10</t>
  </si>
  <si>
    <t>AUŠROS G. 6</t>
  </si>
  <si>
    <t>AUŠROS  G. 13</t>
  </si>
  <si>
    <t>VYTAUTO G. 54</t>
  </si>
  <si>
    <t>SPORTO G. 6</t>
  </si>
  <si>
    <t>LAISVĖS G. 3</t>
  </si>
  <si>
    <t>J.BASANAVIČIAUS G. 6</t>
  </si>
  <si>
    <t>J.BASANAVIČIAUS G. 3</t>
  </si>
  <si>
    <t>J.BASANAVIČIAUS G. 21</t>
  </si>
  <si>
    <t>J.BASANAVIČIAUS G. 5</t>
  </si>
  <si>
    <t>J.BASANAVIČIAUS G. 27</t>
  </si>
  <si>
    <t>J.BASANAVIČIAUS G. 30</t>
  </si>
  <si>
    <t>J.BASANAVIČIAUS G. 42</t>
  </si>
  <si>
    <t>DZŪKŲ G. 3</t>
  </si>
  <si>
    <t>DZŪKŲ G. 17</t>
  </si>
  <si>
    <t>DZŪKŲ G. 40</t>
  </si>
  <si>
    <t>DZŪKŲ G. 21A</t>
  </si>
  <si>
    <t>DZŪKŲ G. 48</t>
  </si>
  <si>
    <t>DZŪKŲ G. 21</t>
  </si>
  <si>
    <t>DZŪKŲ G. 62</t>
  </si>
  <si>
    <t>DZŪKŲ G. 23</t>
  </si>
  <si>
    <t>DZŪKŲ G. 66</t>
  </si>
  <si>
    <t>DZŪKŲ G. 26</t>
  </si>
  <si>
    <t>DZŪKŲ G. 30</t>
  </si>
  <si>
    <t>DZŪKŲ G. 34</t>
  </si>
  <si>
    <t>DZŪKŲ G. 44</t>
  </si>
  <si>
    <t>DZŪKŲ G. 38</t>
  </si>
  <si>
    <t>VYTAUTO G. 4</t>
  </si>
  <si>
    <t>VYTAUTO G. 7</t>
  </si>
  <si>
    <t>DZŪKŲ G. 36</t>
  </si>
  <si>
    <t>VYTAUTO G. 9</t>
  </si>
  <si>
    <t>VYTAUTO G. 44</t>
  </si>
  <si>
    <t>VYTAUTO G. 10</t>
  </si>
  <si>
    <t>VYTAUTO G. 32</t>
  </si>
  <si>
    <t>VYTAUTO G. 25</t>
  </si>
  <si>
    <t>VYTAUTO G. 42</t>
  </si>
  <si>
    <t>VYTAUTO G. 33</t>
  </si>
  <si>
    <t>VYTAUTO G. 46</t>
  </si>
  <si>
    <t>VYTAUTO G. 24</t>
  </si>
  <si>
    <t>VYTAUTO G. 50</t>
  </si>
  <si>
    <t>VYTAUTO G. 56</t>
  </si>
  <si>
    <t>VYTAUTO G. 48</t>
  </si>
  <si>
    <t>VYTAUTO G. 15</t>
  </si>
  <si>
    <t>V.KRĖVĖS G. 9</t>
  </si>
  <si>
    <t>VASARIO 16 G. 4</t>
  </si>
  <si>
    <t>VASARIO 16 G. 3</t>
  </si>
  <si>
    <t>VASARIO 16 G. 6</t>
  </si>
  <si>
    <t>VASARIO 16 G. 8</t>
  </si>
  <si>
    <t>VASARIO 16 G. 9</t>
  </si>
  <si>
    <t>VASARIO 16 G. 10</t>
  </si>
  <si>
    <t>VASARIO 16 G. 11</t>
  </si>
  <si>
    <t>VASARIO 16 G. 13</t>
  </si>
  <si>
    <t>VASARIO 16 G. 15</t>
  </si>
  <si>
    <t>M.K.ČIURLIONIO  G. 10A</t>
  </si>
  <si>
    <t>M.K.ČIURLIONIO G. 6</t>
  </si>
  <si>
    <t>M.K.ČIURLIONIO G. 8</t>
  </si>
  <si>
    <t>M.K.ČIURLIONIO G. 55</t>
  </si>
  <si>
    <t>M.K.ČIURLIONIO G. 37</t>
  </si>
  <si>
    <t>Z.VORONECKO G. 1</t>
  </si>
  <si>
    <t>Z.VORONECKO G. 3</t>
  </si>
  <si>
    <t>TRANSPORTO G. 9</t>
  </si>
  <si>
    <t>Z.VORONECKO G. 5</t>
  </si>
  <si>
    <t>Z.VORONECKO G. 6</t>
  </si>
  <si>
    <t>Z.VORONECKO G. 4</t>
  </si>
  <si>
    <t>SAVANORIŲ G. 32</t>
  </si>
  <si>
    <t>SAVANORIŲ G. 40</t>
  </si>
  <si>
    <t>SAVANORIŲ G. 42</t>
  </si>
  <si>
    <t>SAVANORIŲ G. 46</t>
  </si>
  <si>
    <t>ŽALIOJI G. 21</t>
  </si>
  <si>
    <t>SAVANORIŲ G. 22</t>
  </si>
  <si>
    <t>M.K.ČIURLIONIO G. 3</t>
  </si>
  <si>
    <t>J.BASANAVIČIAUS G. 15</t>
  </si>
  <si>
    <t>VYTAUTO G. 40</t>
  </si>
  <si>
    <t>SPORTO G. 4</t>
  </si>
  <si>
    <t>J.BASANAVIČIAUS G. 7A</t>
  </si>
  <si>
    <t>V.KRĖVĖS G. 7</t>
  </si>
  <si>
    <t>ŠILTNAMIŲ G. 1</t>
  </si>
  <si>
    <t>ŽALIOJI G. 33</t>
  </si>
  <si>
    <t>ŽALIOJI G. 31</t>
  </si>
  <si>
    <t>VYTAUTO G. 64</t>
  </si>
  <si>
    <t>MECHANIZATORIŲ  G. 21</t>
  </si>
  <si>
    <t>VYTAUTO G. 73</t>
  </si>
  <si>
    <t>KALNO G. 1</t>
  </si>
  <si>
    <t>KALNO G. 3</t>
  </si>
  <si>
    <t>KALNO G. 5</t>
  </si>
  <si>
    <t>KALNO G. 7</t>
  </si>
  <si>
    <t>KALNO G. 9</t>
  </si>
  <si>
    <t>KALNO G. 11</t>
  </si>
  <si>
    <t>KALNO G. 15</t>
  </si>
  <si>
    <t>KALNO G. 17</t>
  </si>
  <si>
    <t>KALNO G. 19</t>
  </si>
  <si>
    <t>KALNO G. 29</t>
  </si>
  <si>
    <t>MELIORATORIŲ G. 3</t>
  </si>
  <si>
    <t>SPORTO G. 12</t>
  </si>
  <si>
    <t>SPORTO G. 14</t>
  </si>
  <si>
    <t>VYTAUTO G. 22</t>
  </si>
  <si>
    <t>J.BASANAVIČIAUS G. 44</t>
  </si>
  <si>
    <t>DZŪKŲ G. 15</t>
  </si>
  <si>
    <t>DZŪKŲ G. 19</t>
  </si>
  <si>
    <t>MARCINKONIŲ G. 2</t>
  </si>
  <si>
    <t>VYTAUTO G. 58</t>
  </si>
  <si>
    <t>MARCINKONIŲ G. 4</t>
  </si>
  <si>
    <t>MARCINKONIŲ G. 6</t>
  </si>
  <si>
    <t>SAVANORIŲ G. 44</t>
  </si>
  <si>
    <t>MARCINKONIŲ G. 18</t>
  </si>
  <si>
    <t>SPAUSTUVĖS G. 3</t>
  </si>
  <si>
    <t>DZŪKŲ G. 68</t>
  </si>
  <si>
    <t>ŽALIOJI G. 23</t>
  </si>
  <si>
    <t>SAVANORIŲ G. 20</t>
  </si>
  <si>
    <t>SAVANORIŲ G. 18</t>
  </si>
  <si>
    <t>M.K.ČIURLIONIO G. 59</t>
  </si>
  <si>
    <t>M.K.ČIURLIONIO G. 4</t>
  </si>
  <si>
    <t>MARCINKONIŲ G. 16</t>
  </si>
  <si>
    <t>MARCINKONIŲ G. 22</t>
  </si>
  <si>
    <t>MARCINKONIŲ G. 14</t>
  </si>
  <si>
    <t>ČIURLIONIO 11 "MONOLITAS"</t>
  </si>
  <si>
    <t>VYTAUTO G. 38 "SVAJONĖ"</t>
  </si>
  <si>
    <t>J.BASANAVIČIAUS G. 1A</t>
  </si>
  <si>
    <t>PUŠELĖS G. 5, N. VALKININKAI</t>
  </si>
  <si>
    <t>VILTIES G. 4, N. VALKININKAI</t>
  </si>
  <si>
    <t>VILTIES G. 33, N. VALKININKAI</t>
  </si>
  <si>
    <t>PUŠĖLES G. 9, N. VALKININKAI</t>
  </si>
  <si>
    <t>PUŠELĖS G. 7, N. VALKININKAI</t>
  </si>
  <si>
    <t>adresas</t>
  </si>
  <si>
    <t>čia:</t>
  </si>
  <si>
    <r>
      <t>∑V</t>
    </r>
    <r>
      <rPr>
        <i/>
        <vertAlign val="subscript"/>
        <sz val="11"/>
        <color theme="1"/>
        <rFont val="Calibri"/>
        <family val="2"/>
        <charset val="186"/>
        <scheme val="minor"/>
      </rPr>
      <t>BŠ</t>
    </r>
    <r>
      <rPr>
        <i/>
        <sz val="11"/>
        <color theme="1"/>
        <rFont val="Calibri"/>
        <family val="2"/>
        <charset val="186"/>
        <scheme val="minor"/>
      </rPr>
      <t xml:space="preserve"> – pastato butų ir kitų bendrojo naudojimo patalpoms nepriskirtų negyvenamosios paskirties patalpų, prijungtų prie pastato centrinio šildymo sistemos, tūrių suma, m³</t>
    </r>
  </si>
  <si>
    <r>
      <t>Q</t>
    </r>
    <r>
      <rPr>
        <i/>
        <vertAlign val="subscript"/>
        <sz val="11"/>
        <color theme="1"/>
        <rFont val="Calibri"/>
        <family val="2"/>
        <charset val="186"/>
        <scheme val="minor"/>
      </rPr>
      <t>P</t>
    </r>
    <r>
      <rPr>
        <i/>
        <sz val="11"/>
        <color theme="1"/>
        <rFont val="Calibri"/>
        <family val="2"/>
        <charset val="186"/>
        <scheme val="minor"/>
      </rPr>
      <t xml:space="preserve"> – įvadiniu šilumos apskaitos prietaisu, matuojančiu šilumos kiekį pastatui šildyti ir karštam vandeniui, išmatuotas šilumos kiekis, kWh;</t>
    </r>
  </si>
  <si>
    <r>
      <t>∑A</t>
    </r>
    <r>
      <rPr>
        <i/>
        <vertAlign val="subscript"/>
        <sz val="11"/>
        <color theme="1"/>
        <rFont val="Times New Roman"/>
        <family val="1"/>
        <charset val="186"/>
      </rPr>
      <t>BŠ</t>
    </r>
    <r>
      <rPr>
        <i/>
        <sz val="11"/>
        <color theme="1"/>
        <rFont val="Times New Roman"/>
        <family val="1"/>
        <charset val="186"/>
      </rPr>
      <t xml:space="preserve"> – pastato butų naudingųjų plotų ir kitų bendrojo naudojimo patalpoms nepriskirtų negyvenamosios paskirties patalpų, prijungtų prie pastato centrinio šildymo sistemos, plotų suma, m</t>
    </r>
    <r>
      <rPr>
        <i/>
        <vertAlign val="superscript"/>
        <sz val="11"/>
        <color theme="1"/>
        <rFont val="Times New Roman"/>
        <family val="1"/>
        <charset val="186"/>
      </rPr>
      <t>2</t>
    </r>
    <r>
      <rPr>
        <i/>
        <sz val="11"/>
        <color theme="1"/>
        <rFont val="Times New Roman"/>
        <family val="1"/>
        <charset val="186"/>
      </rPr>
      <t>;</t>
    </r>
  </si>
  <si>
    <r>
      <t>q</t>
    </r>
    <r>
      <rPr>
        <i/>
        <vertAlign val="subscript"/>
        <sz val="11"/>
        <color rgb="FF000000"/>
        <rFont val="Times New Roman"/>
        <family val="1"/>
        <charset val="186"/>
      </rPr>
      <t>ADŠ</t>
    </r>
    <r>
      <rPr>
        <i/>
        <sz val="11"/>
        <color rgb="FF000000"/>
        <rFont val="Times New Roman"/>
        <family val="1"/>
        <charset val="186"/>
      </rPr>
      <t xml:space="preserve"> – santykinės šilumos sąnaudos vienam kvadratiniam metrui pastato naudingojo ploto šildyti vienam dienolaipsniui, kWh/m</t>
    </r>
    <r>
      <rPr>
        <i/>
        <vertAlign val="superscript"/>
        <sz val="11"/>
        <color rgb="FF000000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∙</t>
    </r>
    <r>
      <rPr>
        <i/>
        <sz val="11"/>
        <color rgb="FF000000"/>
        <rFont val="Times New Roman"/>
        <family val="1"/>
        <charset val="186"/>
      </rPr>
      <t>DL</t>
    </r>
  </si>
  <si>
    <r>
      <t xml:space="preserve">ΣDL – </t>
    </r>
    <r>
      <rPr>
        <i/>
        <sz val="11"/>
        <color theme="1"/>
        <rFont val="Times New Roman"/>
        <family val="1"/>
        <charset val="186"/>
      </rPr>
      <t>šilumos vartojimo pastatui šildyti per skaičiuotiną laikotarpį dienolaipsnių suma</t>
    </r>
    <r>
      <rPr>
        <i/>
        <sz val="11"/>
        <color rgb="FF000000"/>
        <rFont val="Times New Roman"/>
        <family val="1"/>
        <charset val="186"/>
      </rPr>
      <t>;</t>
    </r>
  </si>
  <si>
    <r>
      <t>Q</t>
    </r>
    <r>
      <rPr>
        <i/>
        <vertAlign val="subscript"/>
        <sz val="11"/>
        <color rgb="FF000000"/>
        <rFont val="Times New Roman"/>
        <family val="1"/>
        <charset val="186"/>
      </rPr>
      <t>PŠ</t>
    </r>
    <r>
      <rPr>
        <i/>
        <sz val="11"/>
        <color rgb="FF000000"/>
        <rFont val="Times New Roman"/>
        <family val="1"/>
        <charset val="186"/>
      </rPr>
      <t xml:space="preserve"> – šilumos kiekis pastatui šildyti, kWh;</t>
    </r>
  </si>
  <si>
    <r>
      <t>Q</t>
    </r>
    <r>
      <rPr>
        <i/>
        <vertAlign val="subscript"/>
        <sz val="11"/>
        <color theme="1"/>
        <rFont val="Times New Roman"/>
        <family val="1"/>
        <charset val="186"/>
      </rPr>
      <t>PR</t>
    </r>
    <r>
      <rPr>
        <i/>
        <sz val="11"/>
        <color theme="1"/>
        <rFont val="Times New Roman"/>
        <family val="1"/>
        <charset val="186"/>
      </rPr>
      <t xml:space="preserve"> – pastate suvartotas šilumos kiekis cirkuliacijai, kWh; </t>
    </r>
  </si>
  <si>
    <r>
      <t>Q</t>
    </r>
    <r>
      <rPr>
        <i/>
        <vertAlign val="subscript"/>
        <sz val="11"/>
        <color theme="1"/>
        <rFont val="Times New Roman"/>
        <family val="1"/>
        <charset val="186"/>
      </rPr>
      <t>PKv</t>
    </r>
    <r>
      <rPr>
        <i/>
        <sz val="11"/>
        <color theme="1"/>
        <rFont val="Times New Roman"/>
        <family val="1"/>
        <charset val="186"/>
      </rPr>
      <t xml:space="preserve"> – – pastate suvartotas šilumos kiekis karštam vandeniui paruošti, kWh;</t>
    </r>
  </si>
  <si>
    <r>
      <t>G</t>
    </r>
    <r>
      <rPr>
        <i/>
        <vertAlign val="subscript"/>
        <sz val="11"/>
        <color theme="1"/>
        <rFont val="Times New Roman"/>
        <family val="1"/>
        <charset val="186"/>
      </rPr>
      <t>Kv</t>
    </r>
    <r>
      <rPr>
        <i/>
        <sz val="11"/>
        <color theme="1"/>
        <rFont val="Times New Roman"/>
        <family val="1"/>
        <charset val="186"/>
      </rPr>
      <t xml:space="preserve"> – pastate suvartoto karšto vandens kiekis, nustatytas pagal geriamojo vandens apskaitos prietaiso, įrengto pastate prieš karšto vandens ruošimo įrenginius, rodmenis, m</t>
    </r>
    <r>
      <rPr>
        <i/>
        <vertAlign val="superscript"/>
        <sz val="11"/>
        <color theme="1"/>
        <rFont val="Times New Roman"/>
        <family val="1"/>
        <charset val="186"/>
      </rPr>
      <t>3</t>
    </r>
    <r>
      <rPr>
        <i/>
        <sz val="11"/>
        <color theme="1"/>
        <rFont val="Times New Roman"/>
        <family val="1"/>
        <charset val="186"/>
      </rPr>
      <t>;</t>
    </r>
  </si>
  <si>
    <r>
      <t>q</t>
    </r>
    <r>
      <rPr>
        <i/>
        <vertAlign val="subscript"/>
        <sz val="11"/>
        <color rgb="FF000000"/>
        <rFont val="Times New Roman"/>
        <family val="1"/>
        <charset val="186"/>
      </rPr>
      <t>VDŠ</t>
    </r>
    <r>
      <rPr>
        <i/>
        <sz val="11"/>
        <color rgb="FF000000"/>
        <rFont val="Times New Roman"/>
        <family val="1"/>
        <charset val="186"/>
      </rPr>
      <t xml:space="preserve"> – santykinės šilumos sąnaudos vienam kubiniam metrui pastato tūrio šildyti vienam dienolaipsniui, kWh/m</t>
    </r>
    <r>
      <rPr>
        <i/>
        <vertAlign val="superscript"/>
        <sz val="11"/>
        <color rgb="FF000000"/>
        <rFont val="Times New Roman"/>
        <family val="1"/>
        <charset val="186"/>
      </rPr>
      <t>3</t>
    </r>
    <r>
      <rPr>
        <sz val="11"/>
        <color theme="1"/>
        <rFont val="Times New Roman"/>
        <family val="1"/>
        <charset val="186"/>
      </rPr>
      <t>∙</t>
    </r>
    <r>
      <rPr>
        <i/>
        <sz val="11"/>
        <color rgb="FF000000"/>
        <rFont val="Times New Roman"/>
        <family val="1"/>
        <charset val="186"/>
      </rPr>
      <t>DL;</t>
    </r>
  </si>
  <si>
    <t>MOKYKLOS G. 5, VILKIAUTINIS</t>
  </si>
  <si>
    <t>VILNIAUS G. 50, MERKINĖ</t>
  </si>
  <si>
    <t>PERLIAUS G. 29, PERLOJA</t>
  </si>
  <si>
    <t>VILNIAUS G. 52, MERKINĖ</t>
  </si>
  <si>
    <t>MOKYKLOS G. 31, PANOČIAI</t>
  </si>
  <si>
    <t>MOKYKLOS G. 4, UŽUPERKASIS</t>
  </si>
  <si>
    <t>MOKYKLOS G. 3, SEN .VARĖNA</t>
  </si>
  <si>
    <t>J. BASANAVIČIAUS G. 1A, BENDRABUTIS</t>
  </si>
  <si>
    <t>M.K.ČIURLIONIO G. 11 GNSB "MONOLITAS"</t>
  </si>
  <si>
    <t>VYTAUTO G. 38 GNSB "SVAJONĖ"</t>
  </si>
  <si>
    <t>MOKYKLOS G. 5, LAIPTINĖ NR. 2, VILKIAUTINIS</t>
  </si>
  <si>
    <t>MOKYKLOS G. 5, LAIPTINĖ NR. 1, VILKIAUTINIS</t>
  </si>
  <si>
    <t>MOKYKLOS G. 3, SENOJI VARĖNA</t>
  </si>
  <si>
    <t>PUŠELĖS G. 5, NAUJIEJI VALKININKAI</t>
  </si>
  <si>
    <t>VILTIES G. 4, NAUJIEJI VALKININKAI</t>
  </si>
  <si>
    <t>VILTIES G. 33, NAUJIEJI VALKININKAI</t>
  </si>
  <si>
    <t>PUŠĖLES G. 9, NAUJIEJI VALKININKAI</t>
  </si>
  <si>
    <t>PUŠELĖS G. 7, NAUJIEJI VALKININKAI</t>
  </si>
  <si>
    <r>
      <t>q</t>
    </r>
    <r>
      <rPr>
        <vertAlign val="subscript"/>
        <sz val="12"/>
        <color theme="1"/>
        <rFont val="Calibri"/>
        <family val="2"/>
        <charset val="186"/>
        <scheme val="minor"/>
      </rPr>
      <t>PR</t>
    </r>
  </si>
  <si>
    <r>
      <t>Q</t>
    </r>
    <r>
      <rPr>
        <vertAlign val="subscript"/>
        <sz val="11"/>
        <color theme="1"/>
        <rFont val="Calibri"/>
        <family val="2"/>
        <charset val="186"/>
        <scheme val="minor"/>
      </rPr>
      <t>PŠ</t>
    </r>
    <r>
      <rPr>
        <sz val="11"/>
        <color theme="1"/>
        <rFont val="Calibri"/>
        <family val="2"/>
        <charset val="186"/>
        <scheme val="minor"/>
      </rPr>
      <t xml:space="preserve"> kWh</t>
    </r>
  </si>
  <si>
    <r>
      <t>Q</t>
    </r>
    <r>
      <rPr>
        <vertAlign val="subscript"/>
        <sz val="11"/>
        <color theme="1"/>
        <rFont val="Calibri"/>
        <family val="2"/>
        <charset val="186"/>
        <scheme val="minor"/>
      </rPr>
      <t>PR</t>
    </r>
    <r>
      <rPr>
        <sz val="11"/>
        <color theme="1"/>
        <rFont val="Calibri"/>
        <family val="2"/>
        <charset val="186"/>
        <scheme val="minor"/>
      </rPr>
      <t xml:space="preserve"> kWh</t>
    </r>
  </si>
  <si>
    <r>
      <t>Q</t>
    </r>
    <r>
      <rPr>
        <vertAlign val="subscript"/>
        <sz val="11"/>
        <color theme="1"/>
        <rFont val="Calibri"/>
        <family val="2"/>
        <charset val="186"/>
        <scheme val="minor"/>
      </rPr>
      <t>PKv</t>
    </r>
    <r>
      <rPr>
        <sz val="11"/>
        <color theme="1"/>
        <rFont val="Calibri"/>
        <family val="2"/>
        <charset val="186"/>
        <scheme val="minor"/>
      </rPr>
      <t xml:space="preserve"> kWh</t>
    </r>
  </si>
  <si>
    <r>
      <t>G</t>
    </r>
    <r>
      <rPr>
        <vertAlign val="subscript"/>
        <sz val="11"/>
        <color theme="1"/>
        <rFont val="Calibri"/>
        <family val="2"/>
        <charset val="186"/>
        <scheme val="minor"/>
      </rPr>
      <t>Kv</t>
    </r>
    <r>
      <rPr>
        <sz val="11"/>
        <color theme="1"/>
        <rFont val="Calibri"/>
        <family val="2"/>
        <charset val="186"/>
        <scheme val="minor"/>
      </rPr>
      <t>, m³</t>
    </r>
  </si>
  <si>
    <r>
      <t>Q</t>
    </r>
    <r>
      <rPr>
        <vertAlign val="subscript"/>
        <sz val="11"/>
        <color theme="1"/>
        <rFont val="Calibri"/>
        <family val="2"/>
        <charset val="186"/>
        <scheme val="minor"/>
      </rPr>
      <t>p</t>
    </r>
    <r>
      <rPr>
        <sz val="11"/>
        <color theme="1"/>
        <rFont val="Calibri"/>
        <family val="2"/>
        <charset val="186"/>
        <scheme val="minor"/>
      </rPr>
      <t xml:space="preserve"> kWh</t>
    </r>
  </si>
  <si>
    <r>
      <t>∑A</t>
    </r>
    <r>
      <rPr>
        <vertAlign val="subscript"/>
        <sz val="11"/>
        <color theme="1"/>
        <rFont val="Calibri"/>
        <family val="2"/>
        <charset val="186"/>
        <scheme val="minor"/>
      </rPr>
      <t>BŠ</t>
    </r>
    <r>
      <rPr>
        <sz val="11"/>
        <color theme="1"/>
        <rFont val="Calibri"/>
        <family val="2"/>
        <charset val="186"/>
        <scheme val="minor"/>
      </rPr>
      <t xml:space="preserve">  m²</t>
    </r>
  </si>
  <si>
    <r>
      <t>∑V</t>
    </r>
    <r>
      <rPr>
        <vertAlign val="subscript"/>
        <sz val="11"/>
        <color theme="1"/>
        <rFont val="Calibri"/>
        <family val="2"/>
        <charset val="186"/>
        <scheme val="minor"/>
      </rPr>
      <t>BŠ</t>
    </r>
    <r>
      <rPr>
        <sz val="11"/>
        <color theme="1"/>
        <rFont val="Calibri"/>
        <family val="2"/>
        <charset val="186"/>
        <scheme val="minor"/>
      </rPr>
      <t xml:space="preserve"> m³</t>
    </r>
  </si>
  <si>
    <r>
      <rPr>
        <sz val="12"/>
        <color theme="1"/>
        <rFont val="Calibri"/>
        <family val="2"/>
        <charset val="186"/>
        <scheme val="minor"/>
      </rPr>
      <t>q</t>
    </r>
    <r>
      <rPr>
        <vertAlign val="subscript"/>
        <sz val="8"/>
        <color theme="1"/>
        <rFont val="Calibri"/>
        <family val="2"/>
        <charset val="186"/>
        <scheme val="minor"/>
      </rPr>
      <t>ADŠ</t>
    </r>
    <r>
      <rPr>
        <sz val="10"/>
        <color theme="1"/>
        <rFont val="Calibri"/>
        <family val="2"/>
        <charset val="186"/>
        <scheme val="minor"/>
      </rPr>
      <t>, kWh/m²DL</t>
    </r>
  </si>
  <si>
    <r>
      <rPr>
        <sz val="12"/>
        <color theme="1"/>
        <rFont val="Calibri"/>
        <family val="2"/>
        <charset val="186"/>
        <scheme val="minor"/>
      </rPr>
      <t>q</t>
    </r>
    <r>
      <rPr>
        <vertAlign val="subscript"/>
        <sz val="8"/>
        <color theme="1"/>
        <rFont val="Calibri"/>
        <family val="2"/>
        <charset val="186"/>
        <scheme val="minor"/>
      </rPr>
      <t>VDŠ</t>
    </r>
    <r>
      <rPr>
        <sz val="10"/>
        <color theme="1"/>
        <rFont val="Calibri"/>
        <family val="2"/>
        <charset val="186"/>
        <scheme val="minor"/>
      </rPr>
      <t>, kWh/m³DL</t>
    </r>
  </si>
  <si>
    <r>
      <rPr>
        <sz val="12"/>
        <color theme="1"/>
        <rFont val="Calibri"/>
        <family val="2"/>
        <charset val="186"/>
        <scheme val="minor"/>
      </rPr>
      <t>q</t>
    </r>
    <r>
      <rPr>
        <vertAlign val="subscript"/>
        <sz val="8"/>
        <color theme="1"/>
        <rFont val="Calibri"/>
        <family val="2"/>
        <charset val="186"/>
        <scheme val="minor"/>
      </rPr>
      <t>VDŠ</t>
    </r>
    <r>
      <rPr>
        <vertAlign val="subscript"/>
        <sz val="10"/>
        <color theme="1"/>
        <rFont val="Calibri"/>
        <family val="2"/>
        <charset val="186"/>
        <scheme val="minor"/>
      </rPr>
      <t>max</t>
    </r>
    <r>
      <rPr>
        <sz val="10"/>
        <color theme="1"/>
        <rFont val="Calibri"/>
        <family val="2"/>
        <charset val="186"/>
        <scheme val="minor"/>
      </rPr>
      <t>, kWh/m²</t>
    </r>
  </si>
  <si>
    <r>
      <t xml:space="preserve">q </t>
    </r>
    <r>
      <rPr>
        <i/>
        <vertAlign val="subscript"/>
        <sz val="11"/>
        <color rgb="FF000000"/>
        <rFont val="Times New Roman"/>
        <family val="1"/>
        <charset val="186"/>
      </rPr>
      <t>PR</t>
    </r>
    <r>
      <rPr>
        <i/>
        <sz val="11"/>
        <color rgb="FF000000"/>
        <rFont val="Times New Roman"/>
        <family val="1"/>
        <charset val="186"/>
      </rPr>
      <t>- santykinės šilumos sąnaudos cirkuliacijai;</t>
    </r>
  </si>
  <si>
    <r>
      <t>q</t>
    </r>
    <r>
      <rPr>
        <i/>
        <vertAlign val="subscript"/>
        <sz val="11"/>
        <color rgb="FF000000"/>
        <rFont val="Times New Roman"/>
        <family val="1"/>
        <charset val="186"/>
      </rPr>
      <t>VDŠmax</t>
    </r>
    <r>
      <rPr>
        <i/>
        <sz val="11"/>
        <color rgb="FF000000"/>
        <rFont val="Times New Roman"/>
        <family val="1"/>
        <charset val="186"/>
      </rPr>
      <t xml:space="preserve"> – maksimali šilumos suvartojimo norma vienam kubiniam metrui daugiabučių namų butų ir kitų patalpų tūrio šildyti vienam dienolaipsniui, kWh/m</t>
    </r>
    <r>
      <rPr>
        <sz val="11"/>
        <color rgb="FF000000"/>
        <rFont val="Calibri"/>
        <family val="2"/>
        <charset val="186"/>
      </rPr>
      <t>³*GL</t>
    </r>
    <r>
      <rPr>
        <i/>
        <sz val="11"/>
        <color rgb="FF000000"/>
        <rFont val="Times New Roman"/>
        <family val="1"/>
        <charset val="186"/>
      </rPr>
      <t>;</t>
    </r>
  </si>
  <si>
    <t xml:space="preserve">      – santykinių šilumos sąnaudų vienam kubiniam metrui pastato tūrio šildyti ir maksimalios šilumos suvartojimo normos vienam kubiniam metrui daugiabučių namų butų ir kitų patalpų tūrio šildyti vienam dienolaipsniui, procentinis santykis, %.</t>
  </si>
  <si>
    <t>ŠILTNAMIŲ G. 12</t>
  </si>
  <si>
    <t>VYTAUTO G. 75</t>
  </si>
  <si>
    <t>VYTAUTO G. 77</t>
  </si>
  <si>
    <t>2003510019</t>
  </si>
  <si>
    <t>2003510039</t>
  </si>
  <si>
    <t>2003510049</t>
  </si>
  <si>
    <t>2003510059</t>
  </si>
  <si>
    <t>2003510069</t>
  </si>
  <si>
    <t>2003510079</t>
  </si>
  <si>
    <t>2003510089</t>
  </si>
  <si>
    <t>2003510099</t>
  </si>
  <si>
    <t>2003510108</t>
  </si>
  <si>
    <t>2003510118</t>
  </si>
  <si>
    <t>2003510128</t>
  </si>
  <si>
    <t>2003510138</t>
  </si>
  <si>
    <t>2003510148</t>
  </si>
  <si>
    <t>2003510158</t>
  </si>
  <si>
    <t>2003510168</t>
  </si>
  <si>
    <t>2003510188</t>
  </si>
  <si>
    <t>2003510217</t>
  </si>
  <si>
    <t>2003510227</t>
  </si>
  <si>
    <t>2003510237</t>
  </si>
  <si>
    <t>2003510247</t>
  </si>
  <si>
    <t>2003510257</t>
  </si>
  <si>
    <t>2003510297</t>
  </si>
  <si>
    <t>2003510306</t>
  </si>
  <si>
    <t>2003510326</t>
  </si>
  <si>
    <t>2003510336</t>
  </si>
  <si>
    <t>2003510346</t>
  </si>
  <si>
    <t>2003510356</t>
  </si>
  <si>
    <t>2003510366</t>
  </si>
  <si>
    <t>2003510376</t>
  </si>
  <si>
    <t>2003510386</t>
  </si>
  <si>
    <t>2003510396</t>
  </si>
  <si>
    <t>2003510405</t>
  </si>
  <si>
    <t>2003510415</t>
  </si>
  <si>
    <t>2003510425</t>
  </si>
  <si>
    <t>2003510435</t>
  </si>
  <si>
    <t>2003510445</t>
  </si>
  <si>
    <t>2003510455</t>
  </si>
  <si>
    <t>2003510465</t>
  </si>
  <si>
    <t>2003510485</t>
  </si>
  <si>
    <t>2003510495</t>
  </si>
  <si>
    <t>2003510504</t>
  </si>
  <si>
    <t>2003510514</t>
  </si>
  <si>
    <t>2003510524</t>
  </si>
  <si>
    <t>2003510544</t>
  </si>
  <si>
    <t>2003510554</t>
  </si>
  <si>
    <t>2003510564</t>
  </si>
  <si>
    <t>2003510574</t>
  </si>
  <si>
    <t>2003510584</t>
  </si>
  <si>
    <t>2003510594</t>
  </si>
  <si>
    <t>2003510603</t>
  </si>
  <si>
    <t>2003510613</t>
  </si>
  <si>
    <t>2003510623</t>
  </si>
  <si>
    <t>2003510643</t>
  </si>
  <si>
    <t>2003510653</t>
  </si>
  <si>
    <t>2003510663</t>
  </si>
  <si>
    <t>2003510683</t>
  </si>
  <si>
    <t>2003510702</t>
  </si>
  <si>
    <t>2003510722</t>
  </si>
  <si>
    <t>2003510752</t>
  </si>
  <si>
    <t>2003510772</t>
  </si>
  <si>
    <t>2003510792</t>
  </si>
  <si>
    <t>2003510811</t>
  </si>
  <si>
    <t>2003510831</t>
  </si>
  <si>
    <t>2003510960</t>
  </si>
  <si>
    <t>2003510990</t>
  </si>
  <si>
    <t>2003511017</t>
  </si>
  <si>
    <t>2003511027</t>
  </si>
  <si>
    <t>2003511037</t>
  </si>
  <si>
    <t>2003511057</t>
  </si>
  <si>
    <t>2003511067</t>
  </si>
  <si>
    <t>2003511077</t>
  </si>
  <si>
    <t>2003511087</t>
  </si>
  <si>
    <t>2003511097</t>
  </si>
  <si>
    <t>2003511106</t>
  </si>
  <si>
    <t>2003511146</t>
  </si>
  <si>
    <t>2003511176</t>
  </si>
  <si>
    <t>2003511186</t>
  </si>
  <si>
    <t>2003511196</t>
  </si>
  <si>
    <t>2003511304</t>
  </si>
  <si>
    <t>2003511324</t>
  </si>
  <si>
    <t>2003511631</t>
  </si>
  <si>
    <t>2003511641</t>
  </si>
  <si>
    <t>2003511651</t>
  </si>
  <si>
    <t>2003511661</t>
  </si>
  <si>
    <t>2003511671</t>
  </si>
  <si>
    <t>2003511681</t>
  </si>
  <si>
    <t>2003511691</t>
  </si>
  <si>
    <t>2003511692</t>
  </si>
  <si>
    <t>2003511700</t>
  </si>
  <si>
    <t>2003511710</t>
  </si>
  <si>
    <t>2003511740</t>
  </si>
  <si>
    <t>2003511760</t>
  </si>
  <si>
    <t>2106100323</t>
  </si>
  <si>
    <t>2106100326</t>
  </si>
  <si>
    <t>2106100328</t>
  </si>
  <si>
    <t>2300000004</t>
  </si>
  <si>
    <t>2300000014</t>
  </si>
  <si>
    <t>2300000024</t>
  </si>
  <si>
    <t>2300000034</t>
  </si>
  <si>
    <t>2300000044</t>
  </si>
  <si>
    <t>2300000054</t>
  </si>
  <si>
    <t>2300000074</t>
  </si>
  <si>
    <t>2300000084</t>
  </si>
  <si>
    <t>2300000094</t>
  </si>
  <si>
    <t>2300000143</t>
  </si>
  <si>
    <t>2550000004</t>
  </si>
  <si>
    <t>2551100006</t>
  </si>
  <si>
    <t>2551100016</t>
  </si>
  <si>
    <t>2580000008</t>
  </si>
  <si>
    <t>2603510675</t>
  </si>
  <si>
    <t>2603520018</t>
  </si>
  <si>
    <t>2603560007</t>
  </si>
  <si>
    <t>2603580001</t>
  </si>
  <si>
    <t>2603598004</t>
  </si>
  <si>
    <t>2603620004</t>
  </si>
  <si>
    <t>2603620034</t>
  </si>
  <si>
    <t>2603630001</t>
  </si>
  <si>
    <t>2603640009</t>
  </si>
  <si>
    <t>2603650006</t>
  </si>
  <si>
    <t>2603660003</t>
  </si>
  <si>
    <t>2603670000</t>
  </si>
  <si>
    <t>2603680008</t>
  </si>
  <si>
    <t>2603690005</t>
  </si>
  <si>
    <t>2603700006</t>
  </si>
  <si>
    <t>2603700026</t>
  </si>
  <si>
    <t>2603740005</t>
  </si>
  <si>
    <t>2603750002</t>
  </si>
  <si>
    <t>2603760007</t>
  </si>
  <si>
    <t>2603760009</t>
  </si>
  <si>
    <t>2603770007</t>
  </si>
  <si>
    <t>2800020002</t>
  </si>
  <si>
    <t>2800030003</t>
  </si>
  <si>
    <t>2800040004</t>
  </si>
  <si>
    <t>2800060006</t>
  </si>
  <si>
    <t>2800070007</t>
  </si>
  <si>
    <t>2800090009</t>
  </si>
  <si>
    <t>2800130013</t>
  </si>
  <si>
    <t>2900070007</t>
  </si>
  <si>
    <t>2903511025</t>
  </si>
  <si>
    <t>2903511037</t>
  </si>
  <si>
    <t>2903511049</t>
  </si>
  <si>
    <t>2903511074</t>
  </si>
  <si>
    <t>2570010018</t>
  </si>
  <si>
    <t>M.K.ČIURLIONIO G. 67</t>
  </si>
  <si>
    <t>MARCINKONIŲ G. 1</t>
  </si>
  <si>
    <t>2105710006</t>
  </si>
  <si>
    <t>Iš viso:</t>
  </si>
  <si>
    <t>Psl. 1/1</t>
  </si>
  <si>
    <t xml:space="preserve"> 2022 m. kovo mėn. santykiniai pastatui šildyti, karštam vandeniui ruošti ir karšto vandens temperatūrai palaikyti suvartojimo rodikliai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</si>
</sst>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0000"/>
    <numFmt numFmtId="167" formatCode="\ yyyy\ mm\ dd"/>
    <numFmt numFmtId="168" formatCode="hh\:mm\:ss\ "/>
  </numFmts>
  <fonts count="22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  <scheme val="minor"/>
    </font>
    <font>
      <i/>
      <sz val="12"/>
      <color theme="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vertAlign val="subscript"/>
      <sz val="11"/>
      <color theme="1"/>
      <name val="Calibri"/>
      <family val="2"/>
      <charset val="186"/>
      <scheme val="minor"/>
    </font>
    <font>
      <i/>
      <vertAlign val="subscript"/>
      <sz val="11"/>
      <color theme="1"/>
      <name val="Times New Roman"/>
      <family val="1"/>
      <charset val="186"/>
    </font>
    <font>
      <i/>
      <vertAlign val="superscript"/>
      <sz val="11"/>
      <color theme="1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vertAlign val="subscript"/>
      <sz val="11"/>
      <color rgb="FF000000"/>
      <name val="Times New Roman"/>
      <family val="1"/>
      <charset val="186"/>
    </font>
    <font>
      <i/>
      <vertAlign val="superscript"/>
      <sz val="11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vertAlign val="subscript"/>
      <sz val="12"/>
      <color theme="1"/>
      <name val="Calibri"/>
      <family val="2"/>
      <charset val="186"/>
      <scheme val="minor"/>
    </font>
    <font>
      <vertAlign val="subscript"/>
      <sz val="11"/>
      <color theme="1"/>
      <name val="Calibri"/>
      <family val="2"/>
      <charset val="186"/>
      <scheme val="minor"/>
    </font>
    <font>
      <vertAlign val="subscript"/>
      <sz val="8"/>
      <color theme="1"/>
      <name val="Calibri"/>
      <family val="2"/>
      <charset val="186"/>
      <scheme val="minor"/>
    </font>
    <font>
      <vertAlign val="subscript"/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0" fillId="0" borderId="3" xfId="0" applyNumberFormat="1" applyFont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Alignment="1">
      <alignment wrapText="1"/>
    </xf>
    <xf numFmtId="164" fontId="0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1" fontId="0" fillId="0" borderId="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3" xfId="0" applyNumberFormat="1" applyFont="1" applyBorder="1" applyAlignment="1">
      <alignment horizontal="center"/>
    </xf>
    <xf numFmtId="0" fontId="0" fillId="0" borderId="0" xfId="0" applyFont="1"/>
    <xf numFmtId="0" fontId="0" fillId="0" borderId="3" xfId="0" applyFont="1" applyBorder="1" applyAlignment="1">
      <alignment vertical="top"/>
    </xf>
    <xf numFmtId="1" fontId="15" fillId="0" borderId="3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2" fontId="15" fillId="0" borderId="3" xfId="0" applyNumberFormat="1" applyFont="1" applyBorder="1" applyAlignment="1">
      <alignment horizontal="center" vertical="top"/>
    </xf>
    <xf numFmtId="2" fontId="15" fillId="0" borderId="3" xfId="0" applyNumberFormat="1" applyFont="1" applyFill="1" applyBorder="1" applyAlignment="1">
      <alignment horizontal="center" vertical="top"/>
    </xf>
    <xf numFmtId="166" fontId="0" fillId="0" borderId="3" xfId="0" applyNumberFormat="1" applyFont="1" applyFill="1" applyBorder="1" applyAlignment="1">
      <alignment horizontal="center"/>
    </xf>
    <xf numFmtId="2" fontId="15" fillId="0" borderId="0" xfId="0" applyNumberFormat="1" applyFont="1" applyBorder="1" applyAlignment="1">
      <alignment horizontal="center" vertical="top"/>
    </xf>
    <xf numFmtId="1" fontId="15" fillId="0" borderId="0" xfId="0" applyNumberFormat="1" applyFont="1" applyBorder="1" applyAlignment="1">
      <alignment horizontal="center" vertical="top"/>
    </xf>
    <xf numFmtId="2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168" fontId="0" fillId="0" borderId="0" xfId="0" applyNumberFormat="1" applyAlignment="1">
      <alignment vertical="top"/>
    </xf>
    <xf numFmtId="0" fontId="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0" fillId="0" borderId="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justify"/>
    </xf>
    <xf numFmtId="0" fontId="0" fillId="0" borderId="0" xfId="0" applyAlignment="1"/>
    <xf numFmtId="0" fontId="4" fillId="0" borderId="0" xfId="0" applyFont="1" applyAlignment="1">
      <alignment horizontal="justify"/>
    </xf>
    <xf numFmtId="0" fontId="0" fillId="0" borderId="0" xfId="0" applyFont="1" applyAlignment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4" fillId="0" borderId="0" xfId="0" applyFont="1" applyAlignment="1">
      <alignment horizontal="justify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/>
    </xf>
    <xf numFmtId="2" fontId="0" fillId="0" borderId="3" xfId="0" applyNumberFormat="1" applyFill="1" applyBorder="1" applyAlignment="1">
      <alignment horizontal="center" vertical="top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162</xdr:row>
          <xdr:rowOff>0</xdr:rowOff>
        </xdr:from>
        <xdr:to>
          <xdr:col>0</xdr:col>
          <xdr:colOff>209550</xdr:colOff>
          <xdr:row>162</xdr:row>
          <xdr:rowOff>219075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3"/>
  <sheetViews>
    <sheetView tabSelected="1" topLeftCell="A61" zoomScaleNormal="100" workbookViewId="0">
      <selection activeCell="F92" sqref="F92"/>
    </sheetView>
  </sheetViews>
  <sheetFormatPr defaultRowHeight="15" x14ac:dyDescent="0.25"/>
  <cols>
    <col min="1" max="1" width="26.42578125" customWidth="1"/>
    <col min="2" max="2" width="7.42578125" customWidth="1"/>
    <col min="3" max="3" width="8.42578125" customWidth="1"/>
    <col min="4" max="4" width="8.28515625" customWidth="1"/>
    <col min="5" max="5" width="7.7109375" customWidth="1"/>
    <col min="6" max="6" width="7.42578125" customWidth="1"/>
    <col min="7" max="7" width="8.5703125" customWidth="1"/>
    <col min="8" max="9" width="8.28515625" customWidth="1"/>
    <col min="10" max="10" width="7.28515625" customWidth="1"/>
    <col min="11" max="11" width="8.42578125" customWidth="1"/>
    <col min="12" max="12" width="8.5703125" customWidth="1"/>
    <col min="13" max="13" width="8" customWidth="1"/>
    <col min="14" max="14" width="8.42578125" customWidth="1"/>
    <col min="15" max="15" width="7.7109375" customWidth="1"/>
    <col min="16" max="17" width="9.140625" customWidth="1"/>
    <col min="34" max="34" width="1.42578125" customWidth="1"/>
    <col min="35" max="35" width="9.140625" hidden="1" customWidth="1"/>
  </cols>
  <sheetData>
    <row r="1" spans="1:15" x14ac:dyDescent="0.25">
      <c r="A1" s="31" t="s">
        <v>331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" customHeight="1" x14ac:dyDescent="0.25">
      <c r="A3" s="32" t="s">
        <v>136</v>
      </c>
      <c r="B3" s="33" t="s">
        <v>0</v>
      </c>
      <c r="C3" s="33" t="s">
        <v>172</v>
      </c>
      <c r="D3" s="33" t="s">
        <v>173</v>
      </c>
      <c r="E3" s="33" t="s">
        <v>171</v>
      </c>
      <c r="F3" s="33" t="s">
        <v>170</v>
      </c>
      <c r="G3" s="37" t="s">
        <v>169</v>
      </c>
      <c r="H3" s="37" t="s">
        <v>168</v>
      </c>
      <c r="I3" s="37" t="s">
        <v>167</v>
      </c>
      <c r="J3" s="50" t="s">
        <v>166</v>
      </c>
      <c r="K3" s="43" t="s">
        <v>1</v>
      </c>
      <c r="L3" s="35" t="s">
        <v>174</v>
      </c>
      <c r="M3" s="35" t="s">
        <v>175</v>
      </c>
      <c r="N3" s="35" t="s">
        <v>176</v>
      </c>
      <c r="O3" s="33" t="s">
        <v>2</v>
      </c>
    </row>
    <row r="4" spans="1:15" x14ac:dyDescent="0.25">
      <c r="A4" s="32"/>
      <c r="B4" s="34"/>
      <c r="C4" s="34"/>
      <c r="D4" s="34"/>
      <c r="E4" s="34"/>
      <c r="F4" s="34"/>
      <c r="G4" s="38"/>
      <c r="H4" s="38"/>
      <c r="I4" s="38"/>
      <c r="J4" s="51"/>
      <c r="K4" s="44"/>
      <c r="L4" s="36"/>
      <c r="M4" s="36"/>
      <c r="N4" s="36"/>
      <c r="O4" s="34"/>
    </row>
    <row r="5" spans="1:15" x14ac:dyDescent="0.25">
      <c r="A5" s="13" t="s">
        <v>3</v>
      </c>
      <c r="B5" s="1">
        <v>2022.03</v>
      </c>
      <c r="C5" s="7">
        <v>411.49</v>
      </c>
      <c r="D5" s="11">
        <f>SUM(C5*2.5)</f>
        <v>1028.7249999999999</v>
      </c>
      <c r="E5" s="9">
        <f>SUM(G5+H5+I5)</f>
        <v>8325</v>
      </c>
      <c r="F5" s="52">
        <v>13</v>
      </c>
      <c r="G5" s="14">
        <f>SUM(Lapas2!J1)*1000</f>
        <v>663</v>
      </c>
      <c r="H5" s="14"/>
      <c r="I5" s="14">
        <f>SUM(Lapas2!I1)*1000</f>
        <v>7662</v>
      </c>
      <c r="J5" s="14"/>
      <c r="K5" s="8">
        <v>536.29999999999995</v>
      </c>
      <c r="L5" s="3">
        <f>SUM(I5/(C5*K5))</f>
        <v>3.4719628149973043E-2</v>
      </c>
      <c r="M5" s="3">
        <f>SUM(I5/(D5*K5))</f>
        <v>1.3887851259989219E-2</v>
      </c>
      <c r="N5" s="2">
        <f>SUM(213/(3822*2.5))</f>
        <v>2.2291993720565149E-2</v>
      </c>
      <c r="O5" s="6">
        <f>SUM(M5/N5)*100</f>
        <v>62.299727131078399</v>
      </c>
    </row>
    <row r="6" spans="1:15" x14ac:dyDescent="0.25">
      <c r="A6" s="13" t="s">
        <v>4</v>
      </c>
      <c r="B6" s="1">
        <v>2022.03</v>
      </c>
      <c r="C6" s="7">
        <v>402.95</v>
      </c>
      <c r="D6" s="11">
        <f t="shared" ref="D6:D67" si="0">SUM(C6*2.5)</f>
        <v>1007.375</v>
      </c>
      <c r="E6" s="9">
        <f t="shared" ref="E6:E69" si="1">SUM(G6+H6+I6)</f>
        <v>10234</v>
      </c>
      <c r="F6" s="52">
        <v>20</v>
      </c>
      <c r="G6" s="14">
        <f>SUM(Lapas2!J2)*1000</f>
        <v>1020</v>
      </c>
      <c r="H6" s="14">
        <f>SUM(Lapas2!K2)*1000</f>
        <v>1150.499</v>
      </c>
      <c r="I6" s="14">
        <f>SUM(Lapas2!I2)*1000</f>
        <v>8063.5010000000002</v>
      </c>
      <c r="J6" s="16">
        <v>1</v>
      </c>
      <c r="K6" s="8">
        <v>536.29999999999995</v>
      </c>
      <c r="L6" s="3">
        <f>SUM(I6/(C6*K6))</f>
        <v>3.7313388253519174E-2</v>
      </c>
      <c r="M6" s="3">
        <f>SUM(I6/(D6*K6))</f>
        <v>1.4925355301407669E-2</v>
      </c>
      <c r="N6" s="2">
        <f>SUM(213/(3822*2.5))</f>
        <v>2.2291993720565149E-2</v>
      </c>
      <c r="O6" s="6">
        <f t="shared" ref="O6:O67" si="2">SUM(M6/N6)*100</f>
        <v>66.953882584483708</v>
      </c>
    </row>
    <row r="7" spans="1:15" x14ac:dyDescent="0.25">
      <c r="A7" s="13" t="s">
        <v>5</v>
      </c>
      <c r="B7" s="1">
        <v>2022.03</v>
      </c>
      <c r="C7" s="7">
        <v>398.95</v>
      </c>
      <c r="D7" s="11">
        <f t="shared" si="0"/>
        <v>997.375</v>
      </c>
      <c r="E7" s="9">
        <f t="shared" si="1"/>
        <v>10923</v>
      </c>
      <c r="F7" s="52">
        <v>10</v>
      </c>
      <c r="G7" s="14">
        <f>SUM(Lapas2!J3)*1000</f>
        <v>510</v>
      </c>
      <c r="H7" s="14">
        <f>SUM(Lapas2!K3)*1000</f>
        <v>1280</v>
      </c>
      <c r="I7" s="14">
        <f>SUM(Lapas2!I3)*1000</f>
        <v>9133</v>
      </c>
      <c r="J7" s="16">
        <v>1</v>
      </c>
      <c r="K7" s="8">
        <v>536.29999999999995</v>
      </c>
      <c r="L7" s="3">
        <f t="shared" ref="L7:L36" si="3">SUM(I7/(C7*K7))</f>
        <v>4.2686170159936664E-2</v>
      </c>
      <c r="M7" s="3">
        <f t="shared" ref="M7:M36" si="4">SUM(I7/(D7*K7))</f>
        <v>1.7074468063974668E-2</v>
      </c>
      <c r="N7" s="2">
        <f>SUM(213/(3822*2.5))</f>
        <v>2.2291993720565149E-2</v>
      </c>
      <c r="O7" s="6">
        <f t="shared" si="2"/>
        <v>76.594620822196219</v>
      </c>
    </row>
    <row r="8" spans="1:15" x14ac:dyDescent="0.25">
      <c r="A8" s="13" t="s">
        <v>6</v>
      </c>
      <c r="B8" s="1">
        <v>2022.03</v>
      </c>
      <c r="C8" s="7">
        <v>1191.8399999999999</v>
      </c>
      <c r="D8" s="11">
        <f t="shared" si="0"/>
        <v>2979.6</v>
      </c>
      <c r="E8" s="9">
        <f t="shared" si="1"/>
        <v>16700</v>
      </c>
      <c r="F8" s="52">
        <v>48</v>
      </c>
      <c r="G8" s="14">
        <f>SUM(Lapas2!J4)*1000</f>
        <v>2448</v>
      </c>
      <c r="H8" s="14">
        <f>SUM(Lapas2!K4)*1000</f>
        <v>2994.61</v>
      </c>
      <c r="I8" s="14">
        <f>SUM(Lapas2!I4)*1000</f>
        <v>11257.39</v>
      </c>
      <c r="J8" s="16">
        <f>SUM(H8)/3520</f>
        <v>0.85074147727272731</v>
      </c>
      <c r="K8" s="8">
        <v>536.29999999999995</v>
      </c>
      <c r="L8" s="3">
        <f t="shared" si="3"/>
        <v>1.761213306860572E-2</v>
      </c>
      <c r="M8" s="3">
        <f t="shared" si="4"/>
        <v>7.0448532274422883E-3</v>
      </c>
      <c r="N8" s="18">
        <f>SUM(139.5/(3822*2.5))</f>
        <v>1.4599686028257456E-2</v>
      </c>
      <c r="O8" s="6">
        <f t="shared" si="2"/>
        <v>48.253457052481053</v>
      </c>
    </row>
    <row r="9" spans="1:15" x14ac:dyDescent="0.25">
      <c r="A9" s="13" t="s">
        <v>7</v>
      </c>
      <c r="B9" s="1">
        <v>2022.03</v>
      </c>
      <c r="C9" s="7">
        <v>2191.64</v>
      </c>
      <c r="D9" s="11">
        <f t="shared" si="0"/>
        <v>5479.0999999999995</v>
      </c>
      <c r="E9" s="9">
        <f t="shared" si="1"/>
        <v>28649</v>
      </c>
      <c r="F9" s="52">
        <v>74</v>
      </c>
      <c r="G9" s="14">
        <f>SUM(Lapas2!J5)*1000</f>
        <v>3774</v>
      </c>
      <c r="H9" s="14">
        <f>SUM(Lapas2!K5)*1000</f>
        <v>6184.4669999999996</v>
      </c>
      <c r="I9" s="14">
        <f>SUM(Lapas2!I5)*1000</f>
        <v>18690.532999999999</v>
      </c>
      <c r="J9" s="17">
        <f>SUM(H9)/6400</f>
        <v>0.9663229687499999</v>
      </c>
      <c r="K9" s="8">
        <v>536.29999999999995</v>
      </c>
      <c r="L9" s="3">
        <f t="shared" si="3"/>
        <v>1.5901740838909315E-2</v>
      </c>
      <c r="M9" s="3">
        <f t="shared" si="4"/>
        <v>6.360696335563726E-3</v>
      </c>
      <c r="N9" s="2">
        <f>SUM(140.4/(3822*2.5))</f>
        <v>1.4693877551020409E-2</v>
      </c>
      <c r="O9" s="6">
        <f t="shared" si="2"/>
        <v>43.288072283697574</v>
      </c>
    </row>
    <row r="10" spans="1:15" x14ac:dyDescent="0.25">
      <c r="A10" s="13" t="s">
        <v>8</v>
      </c>
      <c r="B10" s="1">
        <v>2022.03</v>
      </c>
      <c r="C10" s="7">
        <v>1161.8800000000001</v>
      </c>
      <c r="D10" s="11">
        <f t="shared" si="0"/>
        <v>2904.7000000000003</v>
      </c>
      <c r="E10" s="9">
        <f t="shared" si="1"/>
        <v>15300</v>
      </c>
      <c r="F10" s="52">
        <v>39</v>
      </c>
      <c r="G10" s="14">
        <f>SUM(Lapas2!J6)*1000</f>
        <v>1989</v>
      </c>
      <c r="H10" s="14">
        <f>SUM(Lapas2!K6)*1000</f>
        <v>3008.5549999999998</v>
      </c>
      <c r="I10" s="14">
        <f>SUM(Lapas2!I6)*1000</f>
        <v>10302.445</v>
      </c>
      <c r="J10" s="17">
        <f>SUM(H10)/3520</f>
        <v>0.85470312500000001</v>
      </c>
      <c r="K10" s="8">
        <v>536.29999999999995</v>
      </c>
      <c r="L10" s="3">
        <f t="shared" si="3"/>
        <v>1.6533744865749319E-2</v>
      </c>
      <c r="M10" s="3">
        <f t="shared" si="4"/>
        <v>6.6134979462997272E-3</v>
      </c>
      <c r="N10" s="18">
        <f>SUM(139.5/(3822*2.5))</f>
        <v>1.4599686028257456E-2</v>
      </c>
      <c r="O10" s="6">
        <f t="shared" si="2"/>
        <v>45.298905288095987</v>
      </c>
    </row>
    <row r="11" spans="1:15" x14ac:dyDescent="0.25">
      <c r="A11" s="13" t="s">
        <v>9</v>
      </c>
      <c r="B11" s="1">
        <v>2022.03</v>
      </c>
      <c r="C11" s="7">
        <v>1640.75</v>
      </c>
      <c r="D11" s="11">
        <f t="shared" si="0"/>
        <v>4101.875</v>
      </c>
      <c r="E11" s="9">
        <f t="shared" si="1"/>
        <v>30100</v>
      </c>
      <c r="F11" s="54">
        <v>52.9</v>
      </c>
      <c r="G11" s="14">
        <f>SUM(Lapas2!J7)*1000</f>
        <v>2697.9</v>
      </c>
      <c r="H11" s="14">
        <f>SUM(Lapas2!K7)*1000</f>
        <v>3377.11</v>
      </c>
      <c r="I11" s="14">
        <f>SUM(Lapas2!I7)*1000</f>
        <v>24024.989999999998</v>
      </c>
      <c r="J11" s="17">
        <f>SUM(H11)/4800</f>
        <v>0.70356458333333338</v>
      </c>
      <c r="K11" s="8">
        <v>536.29999999999995</v>
      </c>
      <c r="L11" s="3">
        <f t="shared" si="3"/>
        <v>2.7303165756508672E-2</v>
      </c>
      <c r="M11" s="3">
        <f t="shared" si="4"/>
        <v>1.0921266302603469E-2</v>
      </c>
      <c r="N11" s="2">
        <f t="shared" ref="N11:N14" si="5">SUM(140.4/(3822*2.5))</f>
        <v>1.4693877551020409E-2</v>
      </c>
      <c r="O11" s="6">
        <f t="shared" si="2"/>
        <v>74.325284559384713</v>
      </c>
    </row>
    <row r="12" spans="1:15" x14ac:dyDescent="0.25">
      <c r="A12" s="13" t="s">
        <v>10</v>
      </c>
      <c r="B12" s="1">
        <v>2022.03</v>
      </c>
      <c r="C12" s="7">
        <v>2192.16</v>
      </c>
      <c r="D12" s="11">
        <f t="shared" si="0"/>
        <v>5480.4</v>
      </c>
      <c r="E12" s="9">
        <f t="shared" si="1"/>
        <v>23508</v>
      </c>
      <c r="F12" s="52">
        <v>67</v>
      </c>
      <c r="G12" s="14">
        <f>SUM(Lapas2!J8)*1000</f>
        <v>3417</v>
      </c>
      <c r="H12" s="14">
        <f>SUM(Lapas2!K8)*1000</f>
        <v>5551.5990000000002</v>
      </c>
      <c r="I12" s="14">
        <f>SUM(Lapas2!I8)*1000</f>
        <v>14539.401</v>
      </c>
      <c r="J12" s="17">
        <f>SUM(H12)/6400</f>
        <v>0.86743734375000003</v>
      </c>
      <c r="K12" s="8">
        <v>536.29999999999995</v>
      </c>
      <c r="L12" s="3">
        <f t="shared" si="3"/>
        <v>1.2367060025466239E-2</v>
      </c>
      <c r="M12" s="3">
        <f t="shared" si="4"/>
        <v>4.9468240101864956E-3</v>
      </c>
      <c r="N12" s="2">
        <f t="shared" si="5"/>
        <v>1.4693877551020409E-2</v>
      </c>
      <c r="O12" s="6">
        <f t="shared" si="2"/>
        <v>33.665885624880318</v>
      </c>
    </row>
    <row r="13" spans="1:15" x14ac:dyDescent="0.25">
      <c r="A13" s="13" t="s">
        <v>11</v>
      </c>
      <c r="B13" s="1">
        <v>2022.03</v>
      </c>
      <c r="C13" s="7">
        <v>2205.1</v>
      </c>
      <c r="D13" s="11">
        <f t="shared" si="0"/>
        <v>5512.75</v>
      </c>
      <c r="E13" s="9">
        <f t="shared" si="1"/>
        <v>29472</v>
      </c>
      <c r="F13" s="52">
        <v>61</v>
      </c>
      <c r="G13" s="14">
        <f>SUM(Lapas2!J9)*1000</f>
        <v>3111</v>
      </c>
      <c r="H13" s="14">
        <f>SUM(Lapas2!K9)*1000</f>
        <v>6028.1659999999993</v>
      </c>
      <c r="I13" s="14">
        <f>SUM(Lapas2!I9)*1000</f>
        <v>20332.833999999999</v>
      </c>
      <c r="J13" s="17">
        <v>1</v>
      </c>
      <c r="K13" s="8">
        <v>536.29999999999995</v>
      </c>
      <c r="L13" s="3">
        <f t="shared" si="3"/>
        <v>1.7193402445349153E-2</v>
      </c>
      <c r="M13" s="3">
        <f t="shared" si="4"/>
        <v>6.877360978139662E-3</v>
      </c>
      <c r="N13" s="2">
        <f t="shared" si="5"/>
        <v>1.4693877551020409E-2</v>
      </c>
      <c r="O13" s="6">
        <f t="shared" si="2"/>
        <v>46.804262212339367</v>
      </c>
    </row>
    <row r="14" spans="1:15" x14ac:dyDescent="0.25">
      <c r="A14" s="13" t="s">
        <v>12</v>
      </c>
      <c r="B14" s="1">
        <v>2022.03</v>
      </c>
      <c r="C14" s="7">
        <v>2193.58</v>
      </c>
      <c r="D14" s="11">
        <f t="shared" si="0"/>
        <v>5483.95</v>
      </c>
      <c r="E14" s="9">
        <f t="shared" si="1"/>
        <v>29975</v>
      </c>
      <c r="F14" s="52">
        <v>90</v>
      </c>
      <c r="G14" s="14">
        <f>SUM(Lapas2!J10)*1000</f>
        <v>4590</v>
      </c>
      <c r="H14" s="14">
        <f>SUM(Lapas2!K10)*1000</f>
        <v>4815.7780000000002</v>
      </c>
      <c r="I14" s="14">
        <f>SUM(Lapas2!I10)*1000</f>
        <v>20569.222000000002</v>
      </c>
      <c r="J14" s="17">
        <f>SUM(H14)/6160</f>
        <v>0.78178214285714287</v>
      </c>
      <c r="K14" s="8">
        <v>536.29999999999995</v>
      </c>
      <c r="L14" s="3">
        <f t="shared" si="3"/>
        <v>1.7484635808810354E-2</v>
      </c>
      <c r="M14" s="3">
        <f t="shared" si="4"/>
        <v>6.9938543235241414E-3</v>
      </c>
      <c r="N14" s="2">
        <f t="shared" si="5"/>
        <v>1.4693877551020409E-2</v>
      </c>
      <c r="O14" s="6">
        <f t="shared" si="2"/>
        <v>47.597064146205959</v>
      </c>
    </row>
    <row r="15" spans="1:15" x14ac:dyDescent="0.25">
      <c r="A15" s="13" t="s">
        <v>13</v>
      </c>
      <c r="B15" s="1">
        <v>2022.03</v>
      </c>
      <c r="C15" s="7">
        <v>361.47</v>
      </c>
      <c r="D15" s="11">
        <f t="shared" si="0"/>
        <v>903.67500000000007</v>
      </c>
      <c r="E15" s="9">
        <f t="shared" si="1"/>
        <v>5925</v>
      </c>
      <c r="F15" s="52">
        <v>7</v>
      </c>
      <c r="G15" s="14">
        <f>SUM(Lapas2!J11)*1000</f>
        <v>357</v>
      </c>
      <c r="H15" s="14">
        <f>SUM(Lapas2!K11)*1000</f>
        <v>1311.078</v>
      </c>
      <c r="I15" s="14">
        <f>SUM(Lapas2!I11)*1000</f>
        <v>4256.9220000000005</v>
      </c>
      <c r="J15" s="17">
        <v>1</v>
      </c>
      <c r="K15" s="8">
        <v>536.29999999999995</v>
      </c>
      <c r="L15" s="3">
        <f t="shared" si="3"/>
        <v>2.1959155624509015E-2</v>
      </c>
      <c r="M15" s="3">
        <f t="shared" si="4"/>
        <v>8.7836622498036077E-3</v>
      </c>
      <c r="N15" s="2">
        <f>SUM(213/(3822*2.5))</f>
        <v>2.2291993720565149E-2</v>
      </c>
      <c r="O15" s="6">
        <f t="shared" si="2"/>
        <v>39.402766571302102</v>
      </c>
    </row>
    <row r="16" spans="1:15" x14ac:dyDescent="0.25">
      <c r="A16" s="13" t="s">
        <v>14</v>
      </c>
      <c r="B16" s="1">
        <v>2022.03</v>
      </c>
      <c r="C16" s="7">
        <v>2570.52</v>
      </c>
      <c r="D16" s="11">
        <f t="shared" si="0"/>
        <v>6426.3</v>
      </c>
      <c r="E16" s="9">
        <f t="shared" si="1"/>
        <v>36277</v>
      </c>
      <c r="F16" s="52">
        <v>103</v>
      </c>
      <c r="G16" s="14">
        <f>SUM(Lapas2!J12)*1000</f>
        <v>5253</v>
      </c>
      <c r="H16" s="14">
        <f>SUM(Lapas2!K12)*1000</f>
        <v>5643.0330000000004</v>
      </c>
      <c r="I16" s="14">
        <f>SUM(Lapas2!I12)*1000</f>
        <v>25380.966999999997</v>
      </c>
      <c r="J16" s="17">
        <f>SUM(H16)/8000</f>
        <v>0.705379125</v>
      </c>
      <c r="K16" s="8">
        <v>536.29999999999995</v>
      </c>
      <c r="L16" s="3">
        <f t="shared" si="3"/>
        <v>1.8411084879965851E-2</v>
      </c>
      <c r="M16" s="3">
        <f t="shared" si="4"/>
        <v>7.3644339519863405E-3</v>
      </c>
      <c r="N16" s="2">
        <f>SUM(140.4/(3822*2.5))</f>
        <v>1.4693877551020409E-2</v>
      </c>
      <c r="O16" s="6">
        <f t="shared" si="2"/>
        <v>50.119064395462587</v>
      </c>
    </row>
    <row r="17" spans="1:15" x14ac:dyDescent="0.25">
      <c r="A17" s="13" t="s">
        <v>15</v>
      </c>
      <c r="B17" s="1">
        <v>2022.03</v>
      </c>
      <c r="C17" s="7">
        <v>684.27</v>
      </c>
      <c r="D17" s="11">
        <f t="shared" si="0"/>
        <v>1710.675</v>
      </c>
      <c r="E17" s="9">
        <f t="shared" si="1"/>
        <v>10494</v>
      </c>
      <c r="F17" s="52">
        <v>34.654000000000003</v>
      </c>
      <c r="G17" s="14">
        <f>SUM(Lapas2!J13)*1000</f>
        <v>1767.354</v>
      </c>
      <c r="H17" s="14">
        <f>SUM(Lapas2!K13)*1000</f>
        <v>1112.4670000000001</v>
      </c>
      <c r="I17" s="14">
        <f>SUM(Lapas2!I13)*1000</f>
        <v>7614.1790000000001</v>
      </c>
      <c r="J17" s="17">
        <f>SUM(H17)/1600</f>
        <v>0.69529187500000011</v>
      </c>
      <c r="K17" s="8">
        <v>536.29999999999995</v>
      </c>
      <c r="L17" s="3">
        <f t="shared" si="3"/>
        <v>2.0748551611971013E-2</v>
      </c>
      <c r="M17" s="3">
        <f t="shared" si="4"/>
        <v>8.2994206447884033E-3</v>
      </c>
      <c r="N17" s="2">
        <f t="shared" ref="N17:N18" si="6">SUM(140.4/(3822*2.5))</f>
        <v>1.4693877551020409E-2</v>
      </c>
      <c r="O17" s="6">
        <f t="shared" si="2"/>
        <v>56.482168277032187</v>
      </c>
    </row>
    <row r="18" spans="1:15" x14ac:dyDescent="0.25">
      <c r="A18" s="13" t="s">
        <v>16</v>
      </c>
      <c r="B18" s="1">
        <v>2022.03</v>
      </c>
      <c r="C18" s="7">
        <v>2334.91</v>
      </c>
      <c r="D18" s="11">
        <f t="shared" si="0"/>
        <v>5837.2749999999996</v>
      </c>
      <c r="E18" s="9">
        <f t="shared" si="1"/>
        <v>58900</v>
      </c>
      <c r="F18" s="52">
        <v>97</v>
      </c>
      <c r="G18" s="14">
        <f>SUM(Lapas2!J14)*1000</f>
        <v>4947</v>
      </c>
      <c r="H18" s="14">
        <f>SUM(Lapas2!K14)*1000</f>
        <v>8750.5439999999999</v>
      </c>
      <c r="I18" s="14">
        <f>SUM(Lapas2!I14)*1000</f>
        <v>45202.455999999998</v>
      </c>
      <c r="J18" s="17">
        <f>SUM(H18)/9600</f>
        <v>0.91151499999999996</v>
      </c>
      <c r="K18" s="8">
        <v>536.29999999999995</v>
      </c>
      <c r="L18" s="3">
        <f t="shared" si="3"/>
        <v>3.6098078910877407E-2</v>
      </c>
      <c r="M18" s="3">
        <f t="shared" si="4"/>
        <v>1.4439231564350962E-2</v>
      </c>
      <c r="N18" s="2">
        <f t="shared" si="6"/>
        <v>1.4693877551020409E-2</v>
      </c>
      <c r="O18" s="6">
        <f t="shared" si="2"/>
        <v>98.266992590721813</v>
      </c>
    </row>
    <row r="19" spans="1:15" x14ac:dyDescent="0.25">
      <c r="A19" s="13" t="s">
        <v>17</v>
      </c>
      <c r="B19" s="1">
        <v>2022.03</v>
      </c>
      <c r="C19" s="7">
        <v>1212.74</v>
      </c>
      <c r="D19" s="11">
        <f t="shared" si="0"/>
        <v>3031.85</v>
      </c>
      <c r="E19" s="9">
        <f t="shared" si="1"/>
        <v>16240</v>
      </c>
      <c r="F19" s="52">
        <v>38</v>
      </c>
      <c r="G19" s="14">
        <f>SUM(Lapas2!J15)*1000</f>
        <v>1938</v>
      </c>
      <c r="H19" s="14">
        <f>SUM(Lapas2!K15)*1000</f>
        <v>2252.989</v>
      </c>
      <c r="I19" s="14">
        <f>SUM(Lapas2!I15)*1000</f>
        <v>12049.011</v>
      </c>
      <c r="J19" s="17">
        <f>SUM(H19)/3520</f>
        <v>0.64005369318181815</v>
      </c>
      <c r="K19" s="8">
        <v>536.29999999999995</v>
      </c>
      <c r="L19" s="3">
        <f t="shared" si="3"/>
        <v>1.8525754377516142E-2</v>
      </c>
      <c r="M19" s="3">
        <f t="shared" si="4"/>
        <v>7.4103017510064578E-3</v>
      </c>
      <c r="N19" s="18">
        <f>SUM(139.5/(3822*2.5))</f>
        <v>1.4599686028257456E-2</v>
      </c>
      <c r="O19" s="6">
        <f t="shared" si="2"/>
        <v>50.756582961194773</v>
      </c>
    </row>
    <row r="20" spans="1:15" x14ac:dyDescent="0.25">
      <c r="A20" s="13" t="s">
        <v>18</v>
      </c>
      <c r="B20" s="1">
        <v>2022.03</v>
      </c>
      <c r="C20" s="7">
        <v>1198.7</v>
      </c>
      <c r="D20" s="11">
        <f t="shared" si="0"/>
        <v>2996.75</v>
      </c>
      <c r="E20" s="9">
        <f t="shared" si="1"/>
        <v>20060</v>
      </c>
      <c r="F20" s="52">
        <v>31</v>
      </c>
      <c r="G20" s="14">
        <f>SUM(Lapas2!J16)*1000</f>
        <v>1581</v>
      </c>
      <c r="H20" s="14">
        <f>SUM(Lapas2!K16)*1000</f>
        <v>4180</v>
      </c>
      <c r="I20" s="14">
        <f>SUM(Lapas2!I16)*1000</f>
        <v>14299</v>
      </c>
      <c r="J20" s="17">
        <v>1</v>
      </c>
      <c r="K20" s="8">
        <v>536.29999999999995</v>
      </c>
      <c r="L20" s="3">
        <f t="shared" si="3"/>
        <v>2.2242692807194743E-2</v>
      </c>
      <c r="M20" s="3">
        <f t="shared" si="4"/>
        <v>8.8970771228778969E-3</v>
      </c>
      <c r="N20" s="2">
        <f>SUM(169/(3822*2.5))</f>
        <v>1.7687074829931974E-2</v>
      </c>
      <c r="O20" s="6">
        <f t="shared" si="2"/>
        <v>50.302705271655803</v>
      </c>
    </row>
    <row r="21" spans="1:15" x14ac:dyDescent="0.25">
      <c r="A21" s="13" t="s">
        <v>19</v>
      </c>
      <c r="B21" s="1">
        <v>2022.03</v>
      </c>
      <c r="C21" s="7">
        <v>2543.9699999999998</v>
      </c>
      <c r="D21" s="11">
        <v>6563.34</v>
      </c>
      <c r="E21" s="9">
        <f t="shared" si="1"/>
        <v>51653</v>
      </c>
      <c r="F21" s="52">
        <v>64</v>
      </c>
      <c r="G21" s="14">
        <f>SUM(Lapas2!J17)*1000</f>
        <v>3264</v>
      </c>
      <c r="H21" s="14">
        <f>SUM(Lapas2!K17)*1000</f>
        <v>6900</v>
      </c>
      <c r="I21" s="14">
        <f>SUM(Lapas2!I17)*1000</f>
        <v>41489</v>
      </c>
      <c r="J21" s="17">
        <v>1</v>
      </c>
      <c r="K21" s="8">
        <v>536.29999999999995</v>
      </c>
      <c r="L21" s="3">
        <f t="shared" si="3"/>
        <v>3.0409773452714301E-2</v>
      </c>
      <c r="M21" s="3">
        <f t="shared" si="4"/>
        <v>1.1786918149981807E-2</v>
      </c>
      <c r="N21" s="2">
        <f>SUM(140.4/(3822*2.5))</f>
        <v>1.4693877551020409E-2</v>
      </c>
      <c r="O21" s="6">
        <f t="shared" si="2"/>
        <v>80.216526298487295</v>
      </c>
    </row>
    <row r="22" spans="1:15" x14ac:dyDescent="0.25">
      <c r="A22" s="13" t="s">
        <v>20</v>
      </c>
      <c r="B22" s="1">
        <v>2022.03</v>
      </c>
      <c r="C22" s="7">
        <v>2293.9699999999998</v>
      </c>
      <c r="D22" s="11">
        <f t="shared" si="0"/>
        <v>5734.9249999999993</v>
      </c>
      <c r="E22" s="9">
        <f t="shared" si="1"/>
        <v>53581</v>
      </c>
      <c r="F22" s="52">
        <v>84</v>
      </c>
      <c r="G22" s="14">
        <f>SUM(Lapas2!J18)*1000</f>
        <v>4284</v>
      </c>
      <c r="H22" s="14">
        <f>SUM(Lapas2!K18)*1000</f>
        <v>6921.2219999999998</v>
      </c>
      <c r="I22" s="14">
        <f>SUM(Lapas2!I18)*1000</f>
        <v>42375.777999999998</v>
      </c>
      <c r="J22" s="17">
        <f>SUM(H22)/9600</f>
        <v>0.72096062500000002</v>
      </c>
      <c r="K22" s="8">
        <v>536.29999999999995</v>
      </c>
      <c r="L22" s="3">
        <f t="shared" si="3"/>
        <v>3.4444679950059606E-2</v>
      </c>
      <c r="M22" s="3">
        <f t="shared" si="4"/>
        <v>1.3777871980023842E-2</v>
      </c>
      <c r="N22" s="2">
        <f>SUM(140.4/(3822*2.5))</f>
        <v>1.4693877551020409E-2</v>
      </c>
      <c r="O22" s="6">
        <f t="shared" si="2"/>
        <v>93.766073197384472</v>
      </c>
    </row>
    <row r="23" spans="1:15" x14ac:dyDescent="0.25">
      <c r="A23" s="13" t="s">
        <v>21</v>
      </c>
      <c r="B23" s="1">
        <v>2022.03</v>
      </c>
      <c r="C23" s="7">
        <v>1500.7</v>
      </c>
      <c r="D23" s="11">
        <f t="shared" si="0"/>
        <v>3751.75</v>
      </c>
      <c r="E23" s="9">
        <f t="shared" si="1"/>
        <v>27997</v>
      </c>
      <c r="F23" s="52">
        <v>40</v>
      </c>
      <c r="G23" s="14">
        <f>SUM(Lapas2!J19)*1000</f>
        <v>2040</v>
      </c>
      <c r="H23" s="14">
        <f>SUM(Lapas2!K19)*1000</f>
        <v>5760</v>
      </c>
      <c r="I23" s="14">
        <f>SUM(Lapas2!I19)*1000</f>
        <v>20197</v>
      </c>
      <c r="J23" s="17">
        <v>1</v>
      </c>
      <c r="K23" s="8">
        <v>536.29999999999995</v>
      </c>
      <c r="L23" s="3">
        <f t="shared" si="3"/>
        <v>2.5094883622026797E-2</v>
      </c>
      <c r="M23" s="3">
        <f t="shared" si="4"/>
        <v>1.0037953448810718E-2</v>
      </c>
      <c r="N23" s="2">
        <f>SUM(169/(3822*2.5))</f>
        <v>1.7687074829931974E-2</v>
      </c>
      <c r="O23" s="6">
        <f t="shared" si="2"/>
        <v>56.753044499045217</v>
      </c>
    </row>
    <row r="24" spans="1:15" x14ac:dyDescent="0.25">
      <c r="A24" s="13" t="s">
        <v>22</v>
      </c>
      <c r="B24" s="1">
        <v>2022.03</v>
      </c>
      <c r="C24" s="7">
        <v>1165.4000000000001</v>
      </c>
      <c r="D24" s="11">
        <f t="shared" si="0"/>
        <v>2913.5</v>
      </c>
      <c r="E24" s="9">
        <f t="shared" si="1"/>
        <v>25881</v>
      </c>
      <c r="F24" s="52">
        <v>52</v>
      </c>
      <c r="G24" s="14">
        <f>SUM(Lapas2!J20)*1000</f>
        <v>2652</v>
      </c>
      <c r="H24" s="14">
        <f>SUM(Lapas2!K20)*1000</f>
        <v>3200</v>
      </c>
      <c r="I24" s="14">
        <f>SUM(Lapas2!I20)*1000</f>
        <v>20029</v>
      </c>
      <c r="J24" s="17">
        <v>1</v>
      </c>
      <c r="K24" s="8">
        <v>536.29999999999995</v>
      </c>
      <c r="L24" s="3">
        <f t="shared" si="3"/>
        <v>3.2046193878880969E-2</v>
      </c>
      <c r="M24" s="3">
        <f t="shared" si="4"/>
        <v>1.2818477551552391E-2</v>
      </c>
      <c r="N24" s="2">
        <f>SUM(140.4/(3822*2.5))</f>
        <v>1.4693877551020409E-2</v>
      </c>
      <c r="O24" s="6">
        <f t="shared" si="2"/>
        <v>87.236861114731539</v>
      </c>
    </row>
    <row r="25" spans="1:15" x14ac:dyDescent="0.25">
      <c r="A25" s="13" t="s">
        <v>23</v>
      </c>
      <c r="B25" s="1">
        <v>2022.03</v>
      </c>
      <c r="C25" s="7">
        <v>1499.86</v>
      </c>
      <c r="D25" s="11">
        <f t="shared" si="0"/>
        <v>3749.6499999999996</v>
      </c>
      <c r="E25" s="9">
        <f t="shared" si="1"/>
        <v>29593</v>
      </c>
      <c r="F25" s="52">
        <v>82</v>
      </c>
      <c r="G25" s="14">
        <f>SUM(Lapas2!J21)*1000</f>
        <v>4182</v>
      </c>
      <c r="H25" s="14">
        <f>SUM(Lapas2!K21)*1000</f>
        <v>5760</v>
      </c>
      <c r="I25" s="14">
        <f>SUM(Lapas2!I21)*1000</f>
        <v>19651</v>
      </c>
      <c r="J25" s="17">
        <v>1</v>
      </c>
      <c r="K25" s="8">
        <v>536.29999999999995</v>
      </c>
      <c r="L25" s="3">
        <f t="shared" si="3"/>
        <v>2.4430150120618263E-2</v>
      </c>
      <c r="M25" s="3">
        <f t="shared" si="4"/>
        <v>9.7720600482473045E-3</v>
      </c>
      <c r="N25" s="2">
        <f>SUM(169/(3822*2.5))</f>
        <v>1.7687074829931974E-2</v>
      </c>
      <c r="O25" s="6">
        <f t="shared" si="2"/>
        <v>55.249724118936683</v>
      </c>
    </row>
    <row r="26" spans="1:15" x14ac:dyDescent="0.25">
      <c r="A26" s="13" t="s">
        <v>24</v>
      </c>
      <c r="B26" s="1">
        <v>2022.03</v>
      </c>
      <c r="C26" s="7">
        <v>761.84</v>
      </c>
      <c r="D26" s="11">
        <f t="shared" si="0"/>
        <v>1904.6000000000001</v>
      </c>
      <c r="E26" s="9">
        <f t="shared" si="1"/>
        <v>12525</v>
      </c>
      <c r="F26" s="52">
        <v>26</v>
      </c>
      <c r="G26" s="14">
        <f>SUM(Lapas2!J22)*1000</f>
        <v>1326</v>
      </c>
      <c r="H26" s="14">
        <f>SUM(Lapas2!K22)*1000</f>
        <v>1877.0329999999999</v>
      </c>
      <c r="I26" s="14">
        <f>SUM(Lapas2!I22)*1000</f>
        <v>9321.9670000000006</v>
      </c>
      <c r="J26" s="17">
        <v>1</v>
      </c>
      <c r="K26" s="8">
        <v>536.29999999999995</v>
      </c>
      <c r="L26" s="3">
        <f t="shared" si="3"/>
        <v>2.281581532323218E-2</v>
      </c>
      <c r="M26" s="3">
        <f t="shared" si="4"/>
        <v>9.1263261292928721E-3</v>
      </c>
      <c r="N26" s="2">
        <f>SUM(197.7/(3822*2.5))</f>
        <v>2.0690737833594975E-2</v>
      </c>
      <c r="O26" s="6">
        <f t="shared" si="2"/>
        <v>44.108268166612746</v>
      </c>
    </row>
    <row r="27" spans="1:15" x14ac:dyDescent="0.25">
      <c r="A27" s="13" t="s">
        <v>25</v>
      </c>
      <c r="B27" s="1">
        <v>2022.03</v>
      </c>
      <c r="C27" s="7">
        <v>484.81</v>
      </c>
      <c r="D27" s="11">
        <f t="shared" si="0"/>
        <v>1212.0250000000001</v>
      </c>
      <c r="E27" s="9">
        <f t="shared" si="1"/>
        <v>10147</v>
      </c>
      <c r="F27" s="53"/>
      <c r="G27" s="14"/>
      <c r="H27" s="14"/>
      <c r="I27" s="14">
        <f>SUM(Lapas2!I23)*1000</f>
        <v>10147</v>
      </c>
      <c r="J27" s="17"/>
      <c r="K27" s="8">
        <v>536.29999999999995</v>
      </c>
      <c r="L27" s="3">
        <f t="shared" si="3"/>
        <v>3.902638226132582E-2</v>
      </c>
      <c r="M27" s="3">
        <f t="shared" si="4"/>
        <v>1.5610552904530329E-2</v>
      </c>
      <c r="N27" s="2">
        <f>SUM(213/(3822*2.5))</f>
        <v>2.2291993720565149E-2</v>
      </c>
      <c r="O27" s="6">
        <f t="shared" si="2"/>
        <v>70.027621128069157</v>
      </c>
    </row>
    <row r="28" spans="1:15" x14ac:dyDescent="0.25">
      <c r="A28" s="13" t="s">
        <v>26</v>
      </c>
      <c r="B28" s="1">
        <v>2022.03</v>
      </c>
      <c r="C28" s="7">
        <v>2597.19</v>
      </c>
      <c r="D28" s="11">
        <f t="shared" si="0"/>
        <v>6492.9750000000004</v>
      </c>
      <c r="E28" s="9">
        <f t="shared" si="1"/>
        <v>53055</v>
      </c>
      <c r="F28" s="52">
        <v>112</v>
      </c>
      <c r="G28" s="14">
        <f>SUM(Lapas2!J24)*1000</f>
        <v>5712</v>
      </c>
      <c r="H28" s="14">
        <f>SUM(Lapas2!K24)*1000</f>
        <v>6840</v>
      </c>
      <c r="I28" s="14">
        <f>SUM(Lapas2!I24)*1000</f>
        <v>40503</v>
      </c>
      <c r="J28" s="17">
        <v>1</v>
      </c>
      <c r="K28" s="8">
        <v>536.29999999999995</v>
      </c>
      <c r="L28" s="3">
        <f t="shared" si="3"/>
        <v>2.9078745935369729E-2</v>
      </c>
      <c r="M28" s="3">
        <f t="shared" si="4"/>
        <v>1.1631498374147892E-2</v>
      </c>
      <c r="N28" s="2">
        <f>SUM(140.4/(3822*2.5))</f>
        <v>1.4693877551020409E-2</v>
      </c>
      <c r="O28" s="6">
        <f t="shared" si="2"/>
        <v>79.158808379617597</v>
      </c>
    </row>
    <row r="29" spans="1:15" x14ac:dyDescent="0.25">
      <c r="A29" s="13" t="s">
        <v>27</v>
      </c>
      <c r="B29" s="1">
        <v>2022.03</v>
      </c>
      <c r="C29" s="7">
        <v>1153.76</v>
      </c>
      <c r="D29" s="11">
        <f t="shared" si="0"/>
        <v>2884.4</v>
      </c>
      <c r="E29" s="9">
        <f t="shared" si="1"/>
        <v>15304</v>
      </c>
      <c r="F29" s="52">
        <v>44</v>
      </c>
      <c r="G29" s="14">
        <f>SUM(Lapas2!J25)*1000</f>
        <v>2244</v>
      </c>
      <c r="H29" s="14">
        <f>SUM(Lapas2!K25)*1000</f>
        <v>3338.944</v>
      </c>
      <c r="I29" s="14">
        <f>SUM(Lapas2!I25)*1000</f>
        <v>9721.0560000000005</v>
      </c>
      <c r="J29" s="17">
        <v>1</v>
      </c>
      <c r="K29" s="8">
        <v>536.29999999999995</v>
      </c>
      <c r="L29" s="3">
        <f t="shared" si="3"/>
        <v>1.5710505887205448E-2</v>
      </c>
      <c r="M29" s="3">
        <f t="shared" si="4"/>
        <v>6.2842023548821775E-3</v>
      </c>
      <c r="N29" s="18">
        <f>SUM(139.5/(3822*2.5))</f>
        <v>1.4599686028257456E-2</v>
      </c>
      <c r="O29" s="6">
        <f t="shared" si="2"/>
        <v>43.04340752752632</v>
      </c>
    </row>
    <row r="30" spans="1:15" x14ac:dyDescent="0.25">
      <c r="A30" s="13" t="s">
        <v>28</v>
      </c>
      <c r="B30" s="1">
        <v>2022.03</v>
      </c>
      <c r="C30" s="7">
        <v>1144.22</v>
      </c>
      <c r="D30" s="11">
        <f t="shared" si="0"/>
        <v>2860.55</v>
      </c>
      <c r="E30" s="9">
        <f t="shared" si="1"/>
        <v>17102</v>
      </c>
      <c r="F30" s="52">
        <v>35</v>
      </c>
      <c r="G30" s="14">
        <f>SUM(Lapas2!J26)*1000</f>
        <v>1785</v>
      </c>
      <c r="H30" s="14">
        <f>SUM(Lapas2!K26)*1000</f>
        <v>2724.8890000000001</v>
      </c>
      <c r="I30" s="14">
        <f>SUM(Lapas2!I26)*1000</f>
        <v>12592.110999999999</v>
      </c>
      <c r="J30" s="17">
        <f>SUM(H30)/2880</f>
        <v>0.94614201388888897</v>
      </c>
      <c r="K30" s="8">
        <v>536.29999999999995</v>
      </c>
      <c r="L30" s="3">
        <f t="shared" si="3"/>
        <v>2.0520182162726195E-2</v>
      </c>
      <c r="M30" s="3">
        <f t="shared" si="4"/>
        <v>8.2080728650904787E-3</v>
      </c>
      <c r="N30" s="2">
        <f>SUM(197.7/(3822*2.5))</f>
        <v>2.0690737833594975E-2</v>
      </c>
      <c r="O30" s="6">
        <f t="shared" si="2"/>
        <v>39.670276290308308</v>
      </c>
    </row>
    <row r="31" spans="1:15" x14ac:dyDescent="0.25">
      <c r="A31" s="13" t="s">
        <v>29</v>
      </c>
      <c r="B31" s="1">
        <v>2022.03</v>
      </c>
      <c r="C31" s="7">
        <v>1196.33</v>
      </c>
      <c r="D31" s="11">
        <f t="shared" si="0"/>
        <v>2990.8249999999998</v>
      </c>
      <c r="E31" s="9">
        <f t="shared" si="1"/>
        <v>18395</v>
      </c>
      <c r="F31" s="52">
        <v>41</v>
      </c>
      <c r="G31" s="14">
        <f>SUM(Lapas2!J27)*1000</f>
        <v>2091</v>
      </c>
      <c r="H31" s="14">
        <f>SUM(Lapas2!K27)*1000</f>
        <v>3003.0439999999999</v>
      </c>
      <c r="I31" s="14">
        <f>SUM(Lapas2!I27)*1000</f>
        <v>13300.956</v>
      </c>
      <c r="J31" s="17">
        <v>1</v>
      </c>
      <c r="K31" s="8">
        <v>536.29999999999995</v>
      </c>
      <c r="L31" s="3">
        <f t="shared" si="3"/>
        <v>2.0731182093279288E-2</v>
      </c>
      <c r="M31" s="3">
        <f t="shared" si="4"/>
        <v>8.2924728373117151E-3</v>
      </c>
      <c r="N31" s="18">
        <f>SUM(139.5/(3822*2.5))</f>
        <v>1.4599686028257456E-2</v>
      </c>
      <c r="O31" s="6">
        <f t="shared" si="2"/>
        <v>56.798980616855509</v>
      </c>
    </row>
    <row r="32" spans="1:15" x14ac:dyDescent="0.25">
      <c r="A32" s="13" t="s">
        <v>30</v>
      </c>
      <c r="B32" s="1">
        <v>2022.03</v>
      </c>
      <c r="C32" s="7">
        <v>1505.51</v>
      </c>
      <c r="D32" s="11">
        <f t="shared" si="0"/>
        <v>3763.7750000000001</v>
      </c>
      <c r="E32" s="9">
        <f t="shared" si="1"/>
        <v>36492</v>
      </c>
      <c r="F32" s="52">
        <v>50</v>
      </c>
      <c r="G32" s="14">
        <f>SUM(Lapas2!J28)*1000</f>
        <v>2550</v>
      </c>
      <c r="H32" s="14">
        <f>SUM(Lapas2!K28)*1000</f>
        <v>3840</v>
      </c>
      <c r="I32" s="14">
        <f>SUM(Lapas2!I28)*1000</f>
        <v>30102</v>
      </c>
      <c r="J32" s="17">
        <v>1</v>
      </c>
      <c r="K32" s="8">
        <v>536.29999999999995</v>
      </c>
      <c r="L32" s="3">
        <f t="shared" si="3"/>
        <v>3.7282404140832358E-2</v>
      </c>
      <c r="M32" s="3">
        <f t="shared" si="4"/>
        <v>1.4912961656332942E-2</v>
      </c>
      <c r="N32" s="2">
        <f>SUM(197.7/(3822*2.5))</f>
        <v>2.0690737833594975E-2</v>
      </c>
      <c r="O32" s="6">
        <f t="shared" si="2"/>
        <v>72.075543058301093</v>
      </c>
    </row>
    <row r="33" spans="1:15" x14ac:dyDescent="0.25">
      <c r="A33" s="13" t="s">
        <v>31</v>
      </c>
      <c r="B33" s="1">
        <v>2022.03</v>
      </c>
      <c r="C33" s="7">
        <v>541.99</v>
      </c>
      <c r="D33" s="11">
        <f t="shared" si="0"/>
        <v>1354.9749999999999</v>
      </c>
      <c r="E33" s="9">
        <f t="shared" si="1"/>
        <v>7270</v>
      </c>
      <c r="F33" s="52">
        <v>21</v>
      </c>
      <c r="G33" s="14">
        <f>SUM(Lapas2!J29)*1000</f>
        <v>1071</v>
      </c>
      <c r="H33" s="14">
        <f>SUM(Lapas2!K29)*1000</f>
        <v>1422.1889999999999</v>
      </c>
      <c r="I33" s="14">
        <f>SUM(Lapas2!I29)*1000</f>
        <v>4776.8110000000006</v>
      </c>
      <c r="J33" s="17">
        <v>1</v>
      </c>
      <c r="K33" s="8">
        <v>536.29999999999995</v>
      </c>
      <c r="L33" s="3">
        <f t="shared" si="3"/>
        <v>1.6433837475549575E-2</v>
      </c>
      <c r="M33" s="3">
        <f t="shared" si="4"/>
        <v>6.5735349902198304E-3</v>
      </c>
      <c r="N33" s="2">
        <f>SUM(213/(3822*2.5))</f>
        <v>2.2291993720565149E-2</v>
      </c>
      <c r="O33" s="6">
        <f t="shared" si="2"/>
        <v>29.488322456126987</v>
      </c>
    </row>
    <row r="34" spans="1:15" x14ac:dyDescent="0.25">
      <c r="A34" s="13" t="s">
        <v>32</v>
      </c>
      <c r="B34" s="1">
        <v>2022.03</v>
      </c>
      <c r="C34" s="7">
        <v>2255.29</v>
      </c>
      <c r="D34" s="11">
        <f t="shared" si="0"/>
        <v>5638.2250000000004</v>
      </c>
      <c r="E34" s="9">
        <f t="shared" si="1"/>
        <v>40165</v>
      </c>
      <c r="F34" s="52">
        <v>91</v>
      </c>
      <c r="G34" s="14">
        <f>SUM(Lapas2!J30)*1000</f>
        <v>4641</v>
      </c>
      <c r="H34" s="14">
        <f>SUM(Lapas2!K30)*1000</f>
        <v>6261.4769999999999</v>
      </c>
      <c r="I34" s="14">
        <f>SUM(Lapas2!I30)*1000</f>
        <v>29262.523000000001</v>
      </c>
      <c r="J34" s="17">
        <f>SUM(H34)/6400</f>
        <v>0.97835578125</v>
      </c>
      <c r="K34" s="8">
        <v>536.29999999999995</v>
      </c>
      <c r="L34" s="3">
        <f t="shared" si="3"/>
        <v>2.4193660209052229E-2</v>
      </c>
      <c r="M34" s="3">
        <f t="shared" si="4"/>
        <v>9.6774640836208899E-3</v>
      </c>
      <c r="N34" s="2">
        <f>SUM(140.4/(3822*2.5))</f>
        <v>1.4693877551020409E-2</v>
      </c>
      <c r="O34" s="6">
        <f t="shared" si="2"/>
        <v>65.860519457975499</v>
      </c>
    </row>
    <row r="35" spans="1:15" x14ac:dyDescent="0.25">
      <c r="A35" s="13" t="s">
        <v>33</v>
      </c>
      <c r="B35" s="1">
        <v>2022.03</v>
      </c>
      <c r="C35" s="7">
        <v>2120.96</v>
      </c>
      <c r="D35" s="11">
        <f t="shared" si="0"/>
        <v>5302.4</v>
      </c>
      <c r="E35" s="9">
        <f t="shared" si="1"/>
        <v>24061</v>
      </c>
      <c r="F35" s="52">
        <v>64</v>
      </c>
      <c r="G35" s="14">
        <f>SUM(Lapas2!J31)*1000</f>
        <v>3264</v>
      </c>
      <c r="H35" s="14">
        <f>SUM(Lapas2!K31)*1000</f>
        <v>5832.5659999999998</v>
      </c>
      <c r="I35" s="14">
        <f>SUM(Lapas2!I31)*1000</f>
        <v>14964.434000000001</v>
      </c>
      <c r="J35" s="17">
        <v>1</v>
      </c>
      <c r="K35" s="8">
        <v>536.29999999999995</v>
      </c>
      <c r="L35" s="3">
        <f t="shared" si="3"/>
        <v>1.3155883534344435E-2</v>
      </c>
      <c r="M35" s="3">
        <f t="shared" si="4"/>
        <v>5.2623534137377741E-3</v>
      </c>
      <c r="N35" s="2">
        <f>SUM(140.4/(3822*2.5))</f>
        <v>1.4693877551020409E-2</v>
      </c>
      <c r="O35" s="6">
        <f t="shared" si="2"/>
        <v>35.813238510159849</v>
      </c>
    </row>
    <row r="36" spans="1:15" x14ac:dyDescent="0.25">
      <c r="A36" s="13" t="s">
        <v>34</v>
      </c>
      <c r="B36" s="1">
        <v>2022.03</v>
      </c>
      <c r="C36" s="7">
        <v>1145.43</v>
      </c>
      <c r="D36" s="11">
        <f t="shared" si="0"/>
        <v>2863.5750000000003</v>
      </c>
      <c r="E36" s="9">
        <f t="shared" si="1"/>
        <v>29754</v>
      </c>
      <c r="F36" s="52">
        <v>34</v>
      </c>
      <c r="G36" s="14">
        <f>SUM(Lapas2!J32)*1000</f>
        <v>1734</v>
      </c>
      <c r="H36" s="14">
        <f>SUM(Lapas2!K32)*1000</f>
        <v>2575.4769999999999</v>
      </c>
      <c r="I36" s="14">
        <f>SUM(Lapas2!I32)*1000</f>
        <v>25444.523000000001</v>
      </c>
      <c r="J36" s="17">
        <f>SUM(H36)/2880</f>
        <v>0.89426284722222216</v>
      </c>
      <c r="K36" s="8">
        <v>536.29999999999995</v>
      </c>
      <c r="L36" s="3">
        <f t="shared" si="3"/>
        <v>4.1420750463358268E-2</v>
      </c>
      <c r="M36" s="3">
        <f t="shared" si="4"/>
        <v>1.6568300185343304E-2</v>
      </c>
      <c r="N36" s="2">
        <f>SUM(197.7/(3822*2.5))</f>
        <v>2.0690737833594975E-2</v>
      </c>
      <c r="O36" s="6">
        <f t="shared" si="2"/>
        <v>80.075927299420982</v>
      </c>
    </row>
    <row r="37" spans="1:15" x14ac:dyDescent="0.25">
      <c r="A37" s="13" t="s">
        <v>35</v>
      </c>
      <c r="B37" s="1">
        <v>2022.03</v>
      </c>
      <c r="C37" s="7">
        <v>125.4</v>
      </c>
      <c r="D37" s="11">
        <f t="shared" si="0"/>
        <v>313.5</v>
      </c>
      <c r="E37" s="9">
        <f t="shared" si="1"/>
        <v>2854</v>
      </c>
      <c r="F37" s="53"/>
      <c r="G37" s="14"/>
      <c r="H37" s="14"/>
      <c r="I37" s="14">
        <f>SUM(Lapas2!I33)*1000</f>
        <v>2854</v>
      </c>
      <c r="J37" s="17"/>
      <c r="K37" s="8">
        <v>536.29999999999995</v>
      </c>
      <c r="L37" s="3">
        <f t="shared" ref="L37:L68" si="7">SUM(I37/(C37*K37))</f>
        <v>4.2437387010828817E-2</v>
      </c>
      <c r="M37" s="3">
        <f t="shared" ref="M37:M68" si="8">SUM(I37/(D37*K37))</f>
        <v>1.6974954804331529E-2</v>
      </c>
      <c r="N37" s="2">
        <f>SUM(239.6/(3822*2.5))</f>
        <v>2.5075876504447932E-2</v>
      </c>
      <c r="O37" s="6">
        <f t="shared" si="2"/>
        <v>67.694362752666009</v>
      </c>
    </row>
    <row r="38" spans="1:15" x14ac:dyDescent="0.25">
      <c r="A38" s="13" t="s">
        <v>36</v>
      </c>
      <c r="B38" s="1">
        <v>2022.03</v>
      </c>
      <c r="C38" s="7">
        <v>74.41</v>
      </c>
      <c r="D38" s="11">
        <f t="shared" si="0"/>
        <v>186.02499999999998</v>
      </c>
      <c r="E38" s="9">
        <f t="shared" si="1"/>
        <v>1594</v>
      </c>
      <c r="F38" s="53"/>
      <c r="G38" s="14"/>
      <c r="H38" s="14"/>
      <c r="I38" s="14">
        <f>SUM(Lapas2!I34)*1000</f>
        <v>1594</v>
      </c>
      <c r="J38" s="17"/>
      <c r="K38" s="8">
        <v>536.29999999999995</v>
      </c>
      <c r="L38" s="3">
        <f t="shared" si="7"/>
        <v>3.9943785011422955E-2</v>
      </c>
      <c r="M38" s="3">
        <f t="shared" si="8"/>
        <v>1.5977514004569184E-2</v>
      </c>
      <c r="N38" s="2">
        <f>SUM(239.6/(3822*2.5))</f>
        <v>2.5075876504447932E-2</v>
      </c>
      <c r="O38" s="6">
        <f t="shared" si="2"/>
        <v>63.716672084164671</v>
      </c>
    </row>
    <row r="39" spans="1:15" x14ac:dyDescent="0.25">
      <c r="A39" s="13" t="s">
        <v>37</v>
      </c>
      <c r="B39" s="1">
        <v>2022.03</v>
      </c>
      <c r="C39" s="7">
        <v>2240.39</v>
      </c>
      <c r="D39" s="11">
        <f t="shared" si="0"/>
        <v>5600.9749999999995</v>
      </c>
      <c r="E39" s="9">
        <f t="shared" si="1"/>
        <v>45350</v>
      </c>
      <c r="F39" s="52">
        <v>96</v>
      </c>
      <c r="G39" s="14">
        <f>SUM(Lapas2!J35)*1000</f>
        <v>4896</v>
      </c>
      <c r="H39" s="14">
        <f>SUM(Lapas2!K35)*1000</f>
        <v>5024.1779999999999</v>
      </c>
      <c r="I39" s="14">
        <f>SUM(Lapas2!I35)*1000</f>
        <v>35429.822</v>
      </c>
      <c r="J39" s="17">
        <f>SUM(H39)/6400</f>
        <v>0.78502781249999998</v>
      </c>
      <c r="K39" s="8">
        <v>536.29999999999995</v>
      </c>
      <c r="L39" s="3">
        <f t="shared" si="7"/>
        <v>2.9487472437407944E-2</v>
      </c>
      <c r="M39" s="3">
        <f t="shared" si="8"/>
        <v>1.1794988974963179E-2</v>
      </c>
      <c r="N39" s="2">
        <f>SUM(140.4/(3822*2.5))</f>
        <v>1.4693877551020409E-2</v>
      </c>
      <c r="O39" s="6">
        <f t="shared" si="2"/>
        <v>80.271452746277177</v>
      </c>
    </row>
    <row r="40" spans="1:15" x14ac:dyDescent="0.25">
      <c r="A40" s="13" t="s">
        <v>38</v>
      </c>
      <c r="B40" s="1">
        <v>2022.03</v>
      </c>
      <c r="C40" s="7">
        <v>1594.67</v>
      </c>
      <c r="D40" s="11">
        <f t="shared" si="0"/>
        <v>3986.6750000000002</v>
      </c>
      <c r="E40" s="9">
        <f t="shared" si="1"/>
        <v>33291</v>
      </c>
      <c r="F40" s="52">
        <v>65</v>
      </c>
      <c r="G40" s="14">
        <f>SUM(Lapas2!J36)*1000</f>
        <v>3315</v>
      </c>
      <c r="H40" s="14">
        <f>SUM(Lapas2!K36)*1000</f>
        <v>4502.7220000000007</v>
      </c>
      <c r="I40" s="14">
        <f>SUM(Lapas2!I36)*1000</f>
        <v>25473.278000000002</v>
      </c>
      <c r="J40" s="17">
        <f>SUM(H40)/4800</f>
        <v>0.93806708333333344</v>
      </c>
      <c r="K40" s="8">
        <v>536.29999999999995</v>
      </c>
      <c r="L40" s="3">
        <f t="shared" si="7"/>
        <v>2.9785590486795063E-2</v>
      </c>
      <c r="M40" s="3">
        <f t="shared" si="8"/>
        <v>1.1914236194718026E-2</v>
      </c>
      <c r="N40" s="2">
        <f t="shared" ref="N40:N41" si="9">SUM(140.4/(3822*2.5))</f>
        <v>1.4693877551020409E-2</v>
      </c>
      <c r="O40" s="6">
        <f t="shared" si="2"/>
        <v>81.082996325164331</v>
      </c>
    </row>
    <row r="41" spans="1:15" x14ac:dyDescent="0.25">
      <c r="A41" s="13" t="s">
        <v>39</v>
      </c>
      <c r="B41" s="1">
        <v>2022.03</v>
      </c>
      <c r="C41" s="7">
        <v>2268.7400000000002</v>
      </c>
      <c r="D41" s="11">
        <f t="shared" si="0"/>
        <v>5671.85</v>
      </c>
      <c r="E41" s="9">
        <f t="shared" si="1"/>
        <v>45202</v>
      </c>
      <c r="F41" s="52">
        <v>90</v>
      </c>
      <c r="G41" s="14">
        <f>SUM(Lapas2!J37)*1000</f>
        <v>4590</v>
      </c>
      <c r="H41" s="14">
        <f>SUM(Lapas2!K37)*1000</f>
        <v>5916.9440000000004</v>
      </c>
      <c r="I41" s="14">
        <f>SUM(Lapas2!I37)*1000</f>
        <v>34695.056000000004</v>
      </c>
      <c r="J41" s="17">
        <v>1</v>
      </c>
      <c r="K41" s="8">
        <v>536.29999999999995</v>
      </c>
      <c r="L41" s="3">
        <f t="shared" si="7"/>
        <v>2.8515111080187304E-2</v>
      </c>
      <c r="M41" s="3">
        <f t="shared" si="8"/>
        <v>1.1406044432074923E-2</v>
      </c>
      <c r="N41" s="2">
        <f t="shared" si="9"/>
        <v>1.4693877551020409E-2</v>
      </c>
      <c r="O41" s="6">
        <f t="shared" si="2"/>
        <v>77.624469051621006</v>
      </c>
    </row>
    <row r="42" spans="1:15" x14ac:dyDescent="0.25">
      <c r="A42" s="13" t="s">
        <v>40</v>
      </c>
      <c r="B42" s="1">
        <v>2022.03</v>
      </c>
      <c r="C42" s="7">
        <v>471.43</v>
      </c>
      <c r="D42" s="11">
        <f t="shared" si="0"/>
        <v>1178.575</v>
      </c>
      <c r="E42" s="9">
        <f t="shared" si="1"/>
        <v>6870</v>
      </c>
      <c r="F42" s="52">
        <v>12</v>
      </c>
      <c r="G42" s="14">
        <f>SUM(Lapas2!J38)*1000</f>
        <v>612</v>
      </c>
      <c r="H42" s="14">
        <f>SUM(Lapas2!K38)*1000</f>
        <v>1398.511</v>
      </c>
      <c r="I42" s="14">
        <f>SUM(Lapas2!I38)*1000</f>
        <v>4859.4889999999996</v>
      </c>
      <c r="J42" s="17">
        <v>1</v>
      </c>
      <c r="K42" s="8">
        <v>536.29999999999995</v>
      </c>
      <c r="L42" s="3">
        <f t="shared" si="7"/>
        <v>1.9220540245024925E-2</v>
      </c>
      <c r="M42" s="3">
        <f t="shared" si="8"/>
        <v>7.6882160980099703E-3</v>
      </c>
      <c r="N42" s="2">
        <f>SUM(197.7/(3822*2.5))</f>
        <v>2.0690737833594975E-2</v>
      </c>
      <c r="O42" s="6">
        <f t="shared" si="2"/>
        <v>37.157766725586882</v>
      </c>
    </row>
    <row r="43" spans="1:15" x14ac:dyDescent="0.25">
      <c r="A43" s="13" t="s">
        <v>41</v>
      </c>
      <c r="B43" s="1">
        <v>2022.03</v>
      </c>
      <c r="C43" s="7">
        <v>296.08999999999997</v>
      </c>
      <c r="D43" s="11">
        <f t="shared" si="0"/>
        <v>740.22499999999991</v>
      </c>
      <c r="E43" s="9">
        <f t="shared" si="1"/>
        <v>8556</v>
      </c>
      <c r="F43" s="52">
        <v>12</v>
      </c>
      <c r="G43" s="14">
        <f>SUM(Lapas2!J39)*1000</f>
        <v>612</v>
      </c>
      <c r="H43" s="14">
        <f>SUM(Lapas2!K39)*1000</f>
        <v>1194.9769999999999</v>
      </c>
      <c r="I43" s="14">
        <f>SUM(Lapas2!I39)*1000</f>
        <v>6749.0230000000001</v>
      </c>
      <c r="J43" s="17">
        <f>SUM(H43)/1280</f>
        <v>0.93357578124999985</v>
      </c>
      <c r="K43" s="8">
        <v>536.29999999999995</v>
      </c>
      <c r="L43" s="3">
        <f t="shared" si="7"/>
        <v>4.2502000417940167E-2</v>
      </c>
      <c r="M43" s="3">
        <f t="shared" si="8"/>
        <v>1.7000800167176068E-2</v>
      </c>
      <c r="N43" s="2">
        <f>SUM(213/(3822*2.5))</f>
        <v>2.2291993720565149E-2</v>
      </c>
      <c r="O43" s="6">
        <f t="shared" si="2"/>
        <v>76.26415286261377</v>
      </c>
    </row>
    <row r="44" spans="1:15" x14ac:dyDescent="0.25">
      <c r="A44" s="13" t="s">
        <v>42</v>
      </c>
      <c r="B44" s="1">
        <v>2022.03</v>
      </c>
      <c r="C44" s="7">
        <v>2307.4</v>
      </c>
      <c r="D44" s="11">
        <f t="shared" si="0"/>
        <v>5768.5</v>
      </c>
      <c r="E44" s="9">
        <f t="shared" si="1"/>
        <v>43775</v>
      </c>
      <c r="F44" s="52">
        <v>80</v>
      </c>
      <c r="G44" s="14">
        <f>SUM(Lapas2!J40)*1000</f>
        <v>4080</v>
      </c>
      <c r="H44" s="14">
        <f>SUM(Lapas2!K40)*1000</f>
        <v>5270.433</v>
      </c>
      <c r="I44" s="14">
        <f>SUM(Lapas2!I40)*1000</f>
        <v>34424.567000000003</v>
      </c>
      <c r="J44" s="17">
        <f>SUM(H44)/6400</f>
        <v>0.82350515624999998</v>
      </c>
      <c r="K44" s="8">
        <v>536.29999999999995</v>
      </c>
      <c r="L44" s="3">
        <f t="shared" si="7"/>
        <v>2.7818762133638056E-2</v>
      </c>
      <c r="M44" s="3">
        <f t="shared" si="8"/>
        <v>1.1127504853455223E-2</v>
      </c>
      <c r="N44" s="2">
        <f>SUM(140.4/(3822*2.5))</f>
        <v>1.4693877551020409E-2</v>
      </c>
      <c r="O44" s="6">
        <f t="shared" si="2"/>
        <v>75.72885247490359</v>
      </c>
    </row>
    <row r="45" spans="1:15" x14ac:dyDescent="0.25">
      <c r="A45" s="13" t="s">
        <v>43</v>
      </c>
      <c r="B45" s="1">
        <v>2022.03</v>
      </c>
      <c r="C45" s="7">
        <v>367.23</v>
      </c>
      <c r="D45" s="11">
        <f t="shared" si="0"/>
        <v>918.07500000000005</v>
      </c>
      <c r="E45" s="9">
        <f t="shared" si="1"/>
        <v>4506</v>
      </c>
      <c r="F45" s="52">
        <v>6</v>
      </c>
      <c r="G45" s="14">
        <f>SUM(Lapas2!J41)*1000</f>
        <v>306</v>
      </c>
      <c r="H45" s="14">
        <f>SUM(Lapas2!K41)*1000</f>
        <v>1116.944</v>
      </c>
      <c r="I45" s="14">
        <f>SUM(Lapas2!I41)*1000</f>
        <v>3083.056</v>
      </c>
      <c r="J45" s="17">
        <v>1</v>
      </c>
      <c r="K45" s="8">
        <v>536.29999999999995</v>
      </c>
      <c r="L45" s="3">
        <f t="shared" si="7"/>
        <v>1.565436528568883E-2</v>
      </c>
      <c r="M45" s="3">
        <f t="shared" si="8"/>
        <v>6.2617461142755321E-3</v>
      </c>
      <c r="N45" s="2">
        <f>SUM(213/(3822*2.5))</f>
        <v>2.2291993720565149E-2</v>
      </c>
      <c r="O45" s="6">
        <f t="shared" si="2"/>
        <v>28.089663906996577</v>
      </c>
    </row>
    <row r="46" spans="1:15" x14ac:dyDescent="0.25">
      <c r="A46" s="13" t="s">
        <v>44</v>
      </c>
      <c r="B46" s="1">
        <v>2022.03</v>
      </c>
      <c r="C46" s="7">
        <v>1961.63</v>
      </c>
      <c r="D46" s="11">
        <f t="shared" si="0"/>
        <v>4904.0750000000007</v>
      </c>
      <c r="E46" s="9">
        <f t="shared" si="1"/>
        <v>27020</v>
      </c>
      <c r="F46" s="52">
        <v>68</v>
      </c>
      <c r="G46" s="14">
        <f>SUM(Lapas2!J42)*1000</f>
        <v>3468</v>
      </c>
      <c r="H46" s="14">
        <f>SUM(Lapas2!K42)*1000</f>
        <v>4898.2439999999997</v>
      </c>
      <c r="I46" s="14">
        <f>SUM(Lapas2!I42)*1000</f>
        <v>18653.756000000001</v>
      </c>
      <c r="J46" s="17">
        <f>SUM(H46)/6400</f>
        <v>0.76535062499999995</v>
      </c>
      <c r="K46" s="8">
        <v>536.29999999999995</v>
      </c>
      <c r="L46" s="3">
        <f t="shared" si="7"/>
        <v>1.7731333568503916E-2</v>
      </c>
      <c r="M46" s="3">
        <f t="shared" si="8"/>
        <v>7.0925334274015662E-3</v>
      </c>
      <c r="N46" s="2">
        <f>SUM(140.4/(3822*2.5))</f>
        <v>1.4693877551020409E-2</v>
      </c>
      <c r="O46" s="6">
        <f t="shared" si="2"/>
        <v>48.268630269816207</v>
      </c>
    </row>
    <row r="47" spans="1:15" x14ac:dyDescent="0.25">
      <c r="A47" s="13" t="s">
        <v>45</v>
      </c>
      <c r="B47" s="1">
        <v>2022.03</v>
      </c>
      <c r="C47" s="7">
        <v>1219.6600000000001</v>
      </c>
      <c r="D47" s="11">
        <v>3200.98</v>
      </c>
      <c r="E47" s="9">
        <f t="shared" si="1"/>
        <v>25380</v>
      </c>
      <c r="F47" s="52">
        <v>39</v>
      </c>
      <c r="G47" s="14">
        <f>SUM(Lapas2!J43)*1000</f>
        <v>1989</v>
      </c>
      <c r="H47" s="14">
        <f>SUM(Lapas2!K43)*1000</f>
        <v>3840</v>
      </c>
      <c r="I47" s="14">
        <f>SUM(Lapas2!I43)*1000</f>
        <v>19551</v>
      </c>
      <c r="J47" s="17">
        <v>1</v>
      </c>
      <c r="K47" s="8">
        <v>536.29999999999995</v>
      </c>
      <c r="L47" s="3">
        <f t="shared" si="7"/>
        <v>2.9889757931914826E-2</v>
      </c>
      <c r="M47" s="3">
        <f t="shared" si="8"/>
        <v>1.1388806602740172E-2</v>
      </c>
      <c r="N47" s="2">
        <f>SUM(169/(3822*2.5))</f>
        <v>1.7687074829931974E-2</v>
      </c>
      <c r="O47" s="6">
        <f t="shared" si="2"/>
        <v>64.390560407800194</v>
      </c>
    </row>
    <row r="48" spans="1:15" x14ac:dyDescent="0.25">
      <c r="A48" s="13" t="s">
        <v>46</v>
      </c>
      <c r="B48" s="1">
        <v>2022.03</v>
      </c>
      <c r="C48" s="7">
        <v>2183.9299999999998</v>
      </c>
      <c r="D48" s="11">
        <f t="shared" si="0"/>
        <v>5459.8249999999998</v>
      </c>
      <c r="E48" s="9">
        <f t="shared" si="1"/>
        <v>43620</v>
      </c>
      <c r="F48" s="52">
        <v>96</v>
      </c>
      <c r="G48" s="14">
        <f>SUM(Lapas2!J44)*1000</f>
        <v>4896</v>
      </c>
      <c r="H48" s="14">
        <f>SUM(Lapas2!K44)*1000</f>
        <v>4764.3110000000006</v>
      </c>
      <c r="I48" s="14">
        <f>SUM(Lapas2!I44)*1000</f>
        <v>33959.688999999998</v>
      </c>
      <c r="J48" s="17">
        <f>SUM(H48)/6400</f>
        <v>0.74442359375000011</v>
      </c>
      <c r="K48" s="8">
        <v>536.29999999999995</v>
      </c>
      <c r="L48" s="3">
        <f t="shared" si="7"/>
        <v>2.8994604776092586E-2</v>
      </c>
      <c r="M48" s="3">
        <f t="shared" si="8"/>
        <v>1.1597841910437034E-2</v>
      </c>
      <c r="N48" s="2">
        <f>SUM(140.4/(3822*2.5))</f>
        <v>1.4693877551020409E-2</v>
      </c>
      <c r="O48" s="6">
        <f t="shared" si="2"/>
        <v>78.929757446029811</v>
      </c>
    </row>
    <row r="49" spans="1:15" x14ac:dyDescent="0.25">
      <c r="A49" s="13" t="s">
        <v>47</v>
      </c>
      <c r="B49" s="1">
        <v>2022.03</v>
      </c>
      <c r="C49" s="7">
        <v>584.17999999999995</v>
      </c>
      <c r="D49" s="11">
        <f t="shared" si="0"/>
        <v>1460.4499999999998</v>
      </c>
      <c r="E49" s="9">
        <f t="shared" si="1"/>
        <v>9820.2000000000007</v>
      </c>
      <c r="F49" s="52">
        <v>23</v>
      </c>
      <c r="G49" s="14">
        <f>SUM(Lapas2!J45)*1000</f>
        <v>1173</v>
      </c>
      <c r="H49" s="14">
        <f>SUM(Lapas2!K45)*1000</f>
        <v>1503.4769999999999</v>
      </c>
      <c r="I49" s="14">
        <f>SUM(Lapas2!I45)*1000</f>
        <v>7143.723</v>
      </c>
      <c r="J49" s="17">
        <v>1</v>
      </c>
      <c r="K49" s="8">
        <v>536.29999999999995</v>
      </c>
      <c r="L49" s="3">
        <f t="shared" si="7"/>
        <v>2.2801852131187978E-2</v>
      </c>
      <c r="M49" s="3">
        <f t="shared" si="8"/>
        <v>9.1207408524751898E-3</v>
      </c>
      <c r="N49" s="2">
        <f>SUM(197.7/(3822*2.5))</f>
        <v>2.0690737833594975E-2</v>
      </c>
      <c r="O49" s="6">
        <f t="shared" si="2"/>
        <v>44.081274074557633</v>
      </c>
    </row>
    <row r="50" spans="1:15" x14ac:dyDescent="0.25">
      <c r="A50" s="13" t="s">
        <v>48</v>
      </c>
      <c r="B50" s="1">
        <v>2022.03</v>
      </c>
      <c r="C50" s="7">
        <v>2560.7399999999998</v>
      </c>
      <c r="D50" s="11">
        <f t="shared" si="0"/>
        <v>6401.8499999999995</v>
      </c>
      <c r="E50" s="9">
        <f t="shared" si="1"/>
        <v>41490</v>
      </c>
      <c r="F50" s="52">
        <v>80</v>
      </c>
      <c r="G50" s="14">
        <f>SUM(Lapas2!J46)*1000</f>
        <v>4080</v>
      </c>
      <c r="H50" s="14">
        <f>SUM(Lapas2!K46)*1000</f>
        <v>8000</v>
      </c>
      <c r="I50" s="14">
        <f>SUM(Lapas2!I46)*1000</f>
        <v>29410</v>
      </c>
      <c r="J50" s="17">
        <f>SUM(H50)/8000</f>
        <v>1</v>
      </c>
      <c r="K50" s="8">
        <v>536.29999999999995</v>
      </c>
      <c r="L50" s="3">
        <f t="shared" si="7"/>
        <v>2.1415180642087587E-2</v>
      </c>
      <c r="M50" s="3">
        <f t="shared" si="8"/>
        <v>8.5660722568350351E-3</v>
      </c>
      <c r="N50" s="2">
        <f>SUM(140.4/(3822*2.5))</f>
        <v>1.4693877551020409E-2</v>
      </c>
      <c r="O50" s="6">
        <f t="shared" si="2"/>
        <v>58.296880636793979</v>
      </c>
    </row>
    <row r="51" spans="1:15" x14ac:dyDescent="0.25">
      <c r="A51" s="13" t="s">
        <v>49</v>
      </c>
      <c r="B51" s="1">
        <v>2022.03</v>
      </c>
      <c r="C51" s="7">
        <v>324.77</v>
      </c>
      <c r="D51" s="11">
        <f t="shared" si="0"/>
        <v>811.92499999999995</v>
      </c>
      <c r="E51" s="9">
        <f t="shared" si="1"/>
        <v>6845.4</v>
      </c>
      <c r="F51" s="53"/>
      <c r="G51" s="14"/>
      <c r="H51" s="14"/>
      <c r="I51" s="14">
        <f>SUM(Lapas2!I47)*1000</f>
        <v>6845.4</v>
      </c>
      <c r="J51" s="17"/>
      <c r="K51" s="8">
        <v>536.29999999999995</v>
      </c>
      <c r="L51" s="3">
        <f t="shared" si="7"/>
        <v>3.9302043160239088E-2</v>
      </c>
      <c r="M51" s="3">
        <f t="shared" si="8"/>
        <v>1.5720817264095636E-2</v>
      </c>
      <c r="N51" s="2">
        <f>SUM(213/(3822*2.5))</f>
        <v>2.2291993720565149E-2</v>
      </c>
      <c r="O51" s="6">
        <f t="shared" si="2"/>
        <v>70.522257726964227</v>
      </c>
    </row>
    <row r="52" spans="1:15" x14ac:dyDescent="0.25">
      <c r="A52" s="13" t="s">
        <v>50</v>
      </c>
      <c r="B52" s="1">
        <v>2022.03</v>
      </c>
      <c r="C52" s="7">
        <v>2582.98</v>
      </c>
      <c r="D52" s="11">
        <f t="shared" si="0"/>
        <v>6457.45</v>
      </c>
      <c r="E52" s="9">
        <f t="shared" si="1"/>
        <v>34850</v>
      </c>
      <c r="F52" s="52">
        <v>49</v>
      </c>
      <c r="G52" s="14">
        <f>SUM(Lapas2!J48)*1000</f>
        <v>2499</v>
      </c>
      <c r="H52" s="14">
        <f>SUM(Lapas2!K48)*1000</f>
        <v>6508.5439999999999</v>
      </c>
      <c r="I52" s="14">
        <f>SUM(Lapas2!I48)*1000</f>
        <v>25842.455999999998</v>
      </c>
      <c r="J52" s="17">
        <f>SUM(H52)/8000</f>
        <v>0.81356799999999996</v>
      </c>
      <c r="K52" s="8">
        <v>536.29999999999995</v>
      </c>
      <c r="L52" s="3">
        <f t="shared" si="7"/>
        <v>1.8655416309781587E-2</v>
      </c>
      <c r="M52" s="3">
        <f t="shared" si="8"/>
        <v>7.4621665239126347E-3</v>
      </c>
      <c r="N52" s="2">
        <f>SUM(140.4/(3822*2.5))</f>
        <v>1.4693877551020409E-2</v>
      </c>
      <c r="O52" s="6">
        <f t="shared" si="2"/>
        <v>50.784188843294316</v>
      </c>
    </row>
    <row r="53" spans="1:15" x14ac:dyDescent="0.25">
      <c r="A53" s="13" t="s">
        <v>51</v>
      </c>
      <c r="B53" s="1">
        <v>2022.03</v>
      </c>
      <c r="C53" s="7">
        <v>2206.8000000000002</v>
      </c>
      <c r="D53" s="11">
        <f t="shared" si="0"/>
        <v>5517</v>
      </c>
      <c r="E53" s="9">
        <f t="shared" si="1"/>
        <v>47890</v>
      </c>
      <c r="F53" s="52">
        <v>65</v>
      </c>
      <c r="G53" s="14">
        <f>SUM(Lapas2!J49)*1000</f>
        <v>3315</v>
      </c>
      <c r="H53" s="14">
        <f>SUM(Lapas2!K49)*1000</f>
        <v>6225.1440000000002</v>
      </c>
      <c r="I53" s="14">
        <f>SUM(Lapas2!I49)*1000</f>
        <v>38349.856</v>
      </c>
      <c r="J53" s="17">
        <v>1</v>
      </c>
      <c r="K53" s="8">
        <v>536.29999999999995</v>
      </c>
      <c r="L53" s="3">
        <f t="shared" si="7"/>
        <v>3.240357782807575E-2</v>
      </c>
      <c r="M53" s="3">
        <f t="shared" si="8"/>
        <v>1.2961431131230303E-2</v>
      </c>
      <c r="N53" s="2">
        <f t="shared" ref="N53:N56" si="10">SUM(140.4/(3822*2.5))</f>
        <v>1.4693877551020409E-2</v>
      </c>
      <c r="O53" s="6">
        <f t="shared" si="2"/>
        <v>88.209739643095119</v>
      </c>
    </row>
    <row r="54" spans="1:15" x14ac:dyDescent="0.25">
      <c r="A54" s="13" t="s">
        <v>52</v>
      </c>
      <c r="B54" s="1">
        <v>2022.03</v>
      </c>
      <c r="C54" s="7">
        <v>2232.62</v>
      </c>
      <c r="D54" s="11">
        <f t="shared" si="0"/>
        <v>5581.5499999999993</v>
      </c>
      <c r="E54" s="9">
        <f t="shared" si="1"/>
        <v>30730</v>
      </c>
      <c r="F54" s="52">
        <v>72</v>
      </c>
      <c r="G54" s="14">
        <f>SUM(Lapas2!J50)*1000</f>
        <v>3672</v>
      </c>
      <c r="H54" s="14">
        <f>SUM(Lapas2!K50)*1000</f>
        <v>6400</v>
      </c>
      <c r="I54" s="14">
        <f>SUM(Lapas2!I50)*1000</f>
        <v>20658</v>
      </c>
      <c r="J54" s="17">
        <v>1</v>
      </c>
      <c r="K54" s="8">
        <v>536.29999999999995</v>
      </c>
      <c r="L54" s="3">
        <f t="shared" si="7"/>
        <v>1.725304143233965E-2</v>
      </c>
      <c r="M54" s="3">
        <f t="shared" si="8"/>
        <v>6.9012165729358619E-3</v>
      </c>
      <c r="N54" s="2">
        <f t="shared" si="10"/>
        <v>1.4693877551020409E-2</v>
      </c>
      <c r="O54" s="6">
        <f t="shared" si="2"/>
        <v>46.966612788035725</v>
      </c>
    </row>
    <row r="55" spans="1:15" x14ac:dyDescent="0.25">
      <c r="A55" s="13" t="s">
        <v>53</v>
      </c>
      <c r="B55" s="1">
        <v>2022.03</v>
      </c>
      <c r="C55" s="7">
        <v>2194.44</v>
      </c>
      <c r="D55" s="11">
        <f t="shared" si="0"/>
        <v>5486.1</v>
      </c>
      <c r="E55" s="9">
        <f t="shared" si="1"/>
        <v>46690</v>
      </c>
      <c r="F55" s="52">
        <v>104</v>
      </c>
      <c r="G55" s="14">
        <f>SUM(Lapas2!J51)*1000</f>
        <v>5304</v>
      </c>
      <c r="H55" s="14">
        <f>SUM(Lapas2!K51)*1000</f>
        <v>5569.0109999999995</v>
      </c>
      <c r="I55" s="14">
        <f>SUM(Lapas2!I51)*1000</f>
        <v>35816.989000000001</v>
      </c>
      <c r="J55" s="17">
        <f>SUM(H55)/6400</f>
        <v>0.87015796874999995</v>
      </c>
      <c r="K55" s="8">
        <v>536.29999999999995</v>
      </c>
      <c r="L55" s="3">
        <f t="shared" si="7"/>
        <v>3.0433896942053236E-2</v>
      </c>
      <c r="M55" s="3">
        <f t="shared" si="8"/>
        <v>1.2173558776821294E-2</v>
      </c>
      <c r="N55" s="2">
        <f t="shared" si="10"/>
        <v>1.4693877551020409E-2</v>
      </c>
      <c r="O55" s="6">
        <f t="shared" si="2"/>
        <v>82.847830564478244</v>
      </c>
    </row>
    <row r="56" spans="1:15" x14ac:dyDescent="0.25">
      <c r="A56" s="13" t="s">
        <v>54</v>
      </c>
      <c r="B56" s="1">
        <v>2022.03</v>
      </c>
      <c r="C56" s="7">
        <v>1914.34</v>
      </c>
      <c r="D56" s="11">
        <f t="shared" si="0"/>
        <v>4785.8499999999995</v>
      </c>
      <c r="E56" s="9">
        <f t="shared" si="1"/>
        <v>24060</v>
      </c>
      <c r="F56" s="52">
        <v>50</v>
      </c>
      <c r="G56" s="14">
        <f>SUM(Lapas2!J52)*1000</f>
        <v>2550</v>
      </c>
      <c r="H56" s="14">
        <f>SUM(Lapas2!K52)*1000</f>
        <v>5771.5880000000006</v>
      </c>
      <c r="I56" s="14">
        <f>SUM(Lapas2!I52)*1000</f>
        <v>15738.412</v>
      </c>
      <c r="J56" s="17">
        <f>SUM(H56)/6400</f>
        <v>0.90181062500000009</v>
      </c>
      <c r="K56" s="8">
        <v>536.29999999999995</v>
      </c>
      <c r="L56" s="3">
        <f t="shared" si="7"/>
        <v>1.5329713528622202E-2</v>
      </c>
      <c r="M56" s="3">
        <f t="shared" si="8"/>
        <v>6.1318854114488812E-3</v>
      </c>
      <c r="N56" s="2">
        <f t="shared" si="10"/>
        <v>1.4693877551020409E-2</v>
      </c>
      <c r="O56" s="6">
        <f t="shared" si="2"/>
        <v>41.730886827915995</v>
      </c>
    </row>
    <row r="57" spans="1:15" x14ac:dyDescent="0.25">
      <c r="A57" s="13" t="s">
        <v>55</v>
      </c>
      <c r="B57" s="1">
        <v>2022.03</v>
      </c>
      <c r="C57" s="7">
        <v>551.14</v>
      </c>
      <c r="D57" s="11">
        <f t="shared" si="0"/>
        <v>1377.85</v>
      </c>
      <c r="E57" s="9">
        <f t="shared" si="1"/>
        <v>7990</v>
      </c>
      <c r="F57" s="52">
        <v>14</v>
      </c>
      <c r="G57" s="14">
        <f>SUM(Lapas2!J53)*1000</f>
        <v>714</v>
      </c>
      <c r="H57" s="14">
        <f>SUM(Lapas2!K53)*1000</f>
        <v>1840</v>
      </c>
      <c r="I57" s="14">
        <f>SUM(Lapas2!I53)*1000</f>
        <v>5436</v>
      </c>
      <c r="J57" s="17">
        <v>1</v>
      </c>
      <c r="K57" s="8">
        <v>536.29999999999995</v>
      </c>
      <c r="L57" s="3">
        <f t="shared" si="7"/>
        <v>1.8391185260532759E-2</v>
      </c>
      <c r="M57" s="3">
        <f t="shared" si="8"/>
        <v>7.3564741042131052E-3</v>
      </c>
      <c r="N57" s="2">
        <f>SUM(197.7/(3822*2.5))</f>
        <v>2.0690737833594975E-2</v>
      </c>
      <c r="O57" s="6">
        <f t="shared" si="2"/>
        <v>35.554430989254534</v>
      </c>
    </row>
    <row r="58" spans="1:15" x14ac:dyDescent="0.25">
      <c r="A58" s="13" t="s">
        <v>56</v>
      </c>
      <c r="B58" s="1">
        <v>2022.03</v>
      </c>
      <c r="C58" s="7">
        <v>371.39</v>
      </c>
      <c r="D58" s="11">
        <f t="shared" si="0"/>
        <v>928.47499999999991</v>
      </c>
      <c r="E58" s="9">
        <f t="shared" si="1"/>
        <v>8016</v>
      </c>
      <c r="F58" s="53"/>
      <c r="G58" s="14"/>
      <c r="H58" s="14"/>
      <c r="I58" s="14">
        <f>SUM(Lapas2!I54)*1000</f>
        <v>8016</v>
      </c>
      <c r="J58" s="17"/>
      <c r="K58" s="8">
        <v>536.29999999999995</v>
      </c>
      <c r="L58" s="3">
        <f t="shared" si="7"/>
        <v>4.0245720406604089E-2</v>
      </c>
      <c r="M58" s="3">
        <f t="shared" si="8"/>
        <v>1.6098288162641635E-2</v>
      </c>
      <c r="N58" s="2">
        <f>SUM(213/(3822*2.5))</f>
        <v>2.2291993720565149E-2</v>
      </c>
      <c r="O58" s="6">
        <f t="shared" si="2"/>
        <v>72.215560278892411</v>
      </c>
    </row>
    <row r="59" spans="1:15" x14ac:dyDescent="0.25">
      <c r="A59" s="13" t="s">
        <v>57</v>
      </c>
      <c r="B59" s="1">
        <v>2022.03</v>
      </c>
      <c r="C59" s="7">
        <v>357.45</v>
      </c>
      <c r="D59" s="11">
        <f t="shared" si="0"/>
        <v>893.625</v>
      </c>
      <c r="E59" s="9">
        <f t="shared" si="1"/>
        <v>6443</v>
      </c>
      <c r="F59" s="52">
        <v>12</v>
      </c>
      <c r="G59" s="14">
        <f>SUM(Lapas2!J55)*1000</f>
        <v>612</v>
      </c>
      <c r="H59" s="14">
        <f>SUM(Lapas2!K55)*1000</f>
        <v>1143.1780000000001</v>
      </c>
      <c r="I59" s="14">
        <f>SUM(Lapas2!I55)*1000</f>
        <v>4687.8220000000001</v>
      </c>
      <c r="J59" s="17">
        <v>1</v>
      </c>
      <c r="K59" s="8">
        <v>536.29999999999995</v>
      </c>
      <c r="L59" s="3">
        <f t="shared" si="7"/>
        <v>2.4453893388400507E-2</v>
      </c>
      <c r="M59" s="3">
        <f t="shared" si="8"/>
        <v>9.7815573553602011E-3</v>
      </c>
      <c r="N59" s="2">
        <f>SUM(213/(3822*2.5))</f>
        <v>2.2291993720565149E-2</v>
      </c>
      <c r="O59" s="6">
        <f t="shared" si="2"/>
        <v>43.879239685665127</v>
      </c>
    </row>
    <row r="60" spans="1:15" x14ac:dyDescent="0.25">
      <c r="A60" s="13" t="s">
        <v>58</v>
      </c>
      <c r="B60" s="1">
        <v>2022.03</v>
      </c>
      <c r="C60" s="7">
        <v>2552.4299999999998</v>
      </c>
      <c r="D60" s="11">
        <f t="shared" si="0"/>
        <v>6381.0749999999998</v>
      </c>
      <c r="E60" s="9">
        <f t="shared" si="1"/>
        <v>35927</v>
      </c>
      <c r="F60" s="52">
        <v>72</v>
      </c>
      <c r="G60" s="14">
        <f>SUM(Lapas2!J56)*1000</f>
        <v>3672</v>
      </c>
      <c r="H60" s="14">
        <f>SUM(Lapas2!K56)*1000</f>
        <v>6562.7880000000005</v>
      </c>
      <c r="I60" s="14">
        <f>SUM(Lapas2!I56)*1000</f>
        <v>25692.212000000003</v>
      </c>
      <c r="J60" s="17">
        <f>SUM(H60)/8000</f>
        <v>0.82034850000000004</v>
      </c>
      <c r="K60" s="8">
        <v>536.29999999999995</v>
      </c>
      <c r="L60" s="3">
        <f t="shared" si="7"/>
        <v>1.8768944907244907E-2</v>
      </c>
      <c r="M60" s="3">
        <f t="shared" si="8"/>
        <v>7.5075779628979624E-3</v>
      </c>
      <c r="N60" s="2">
        <f>SUM(140.4/(3822*2.5))</f>
        <v>1.4693877551020409E-2</v>
      </c>
      <c r="O60" s="6">
        <f t="shared" si="2"/>
        <v>51.093238914166683</v>
      </c>
    </row>
    <row r="61" spans="1:15" x14ac:dyDescent="0.25">
      <c r="A61" s="13" t="s">
        <v>59</v>
      </c>
      <c r="B61" s="1">
        <v>2022.03</v>
      </c>
      <c r="C61" s="7">
        <v>515.23</v>
      </c>
      <c r="D61" s="11">
        <f t="shared" si="0"/>
        <v>1288.075</v>
      </c>
      <c r="E61" s="9">
        <f t="shared" si="1"/>
        <v>8884</v>
      </c>
      <c r="F61" s="52">
        <v>14</v>
      </c>
      <c r="G61" s="14">
        <f>SUM(Lapas2!J57)*1000</f>
        <v>714</v>
      </c>
      <c r="H61" s="14">
        <f>SUM(Lapas2!K57)*1000</f>
        <v>1739.0550000000001</v>
      </c>
      <c r="I61" s="14">
        <f>SUM(Lapas2!I57)*1000</f>
        <v>6430.9450000000006</v>
      </c>
      <c r="J61" s="17">
        <v>1</v>
      </c>
      <c r="K61" s="8">
        <v>536.29999999999995</v>
      </c>
      <c r="L61" s="3">
        <f t="shared" si="7"/>
        <v>2.327372271922977E-2</v>
      </c>
      <c r="M61" s="3">
        <f t="shared" si="8"/>
        <v>9.3094890876919082E-3</v>
      </c>
      <c r="N61" s="2">
        <f>SUM(213/(3822*2.5))</f>
        <v>2.2291993720565149E-2</v>
      </c>
      <c r="O61" s="6">
        <f t="shared" si="2"/>
        <v>41.761581329998208</v>
      </c>
    </row>
    <row r="62" spans="1:15" x14ac:dyDescent="0.25">
      <c r="A62" s="13" t="s">
        <v>60</v>
      </c>
      <c r="B62" s="1">
        <v>2022.03</v>
      </c>
      <c r="C62" s="7">
        <v>559.02</v>
      </c>
      <c r="D62" s="11">
        <f t="shared" si="0"/>
        <v>1397.55</v>
      </c>
      <c r="E62" s="9">
        <f t="shared" si="1"/>
        <v>8779</v>
      </c>
      <c r="F62" s="52">
        <v>20</v>
      </c>
      <c r="G62" s="14">
        <f>SUM(Lapas2!J58)*1000</f>
        <v>1020</v>
      </c>
      <c r="H62" s="14">
        <f>SUM(Lapas2!K58)*1000</f>
        <v>1440</v>
      </c>
      <c r="I62" s="14">
        <f>SUM(Lapas2!I58)*1000</f>
        <v>6319</v>
      </c>
      <c r="J62" s="17">
        <f>SUM(H62)/1440</f>
        <v>1</v>
      </c>
      <c r="K62" s="8">
        <v>536.29999999999995</v>
      </c>
      <c r="L62" s="3">
        <f t="shared" si="7"/>
        <v>2.107721436516995E-2</v>
      </c>
      <c r="M62" s="3">
        <f t="shared" si="8"/>
        <v>8.430885746067979E-3</v>
      </c>
      <c r="N62" s="2">
        <f>SUM(213/(3822*2.5))</f>
        <v>2.2291993720565149E-2</v>
      </c>
      <c r="O62" s="6">
        <f t="shared" si="2"/>
        <v>37.820240987642975</v>
      </c>
    </row>
    <row r="63" spans="1:15" x14ac:dyDescent="0.25">
      <c r="A63" s="13" t="s">
        <v>61</v>
      </c>
      <c r="B63" s="1">
        <v>2022.03</v>
      </c>
      <c r="C63" s="7">
        <v>2574.4499999999998</v>
      </c>
      <c r="D63" s="11">
        <f t="shared" si="0"/>
        <v>6436.125</v>
      </c>
      <c r="E63" s="9">
        <f t="shared" si="1"/>
        <v>33505</v>
      </c>
      <c r="F63" s="52">
        <v>76</v>
      </c>
      <c r="G63" s="14">
        <f>SUM(Lapas2!J59)*1000</f>
        <v>3876</v>
      </c>
      <c r="H63" s="14">
        <f>SUM(Lapas2!K59)*1000</f>
        <v>8000</v>
      </c>
      <c r="I63" s="14">
        <f>SUM(Lapas2!I59)*1000</f>
        <v>21629</v>
      </c>
      <c r="J63" s="17">
        <v>1</v>
      </c>
      <c r="K63" s="8">
        <v>536.29999999999995</v>
      </c>
      <c r="L63" s="3">
        <f t="shared" si="7"/>
        <v>1.5665497157524189E-2</v>
      </c>
      <c r="M63" s="3">
        <f t="shared" si="8"/>
        <v>6.2661988630096747E-3</v>
      </c>
      <c r="N63" s="2">
        <f>SUM(140.4/(3822*2.5))</f>
        <v>1.4693877551020409E-2</v>
      </c>
      <c r="O63" s="6">
        <f t="shared" si="2"/>
        <v>42.644964484371393</v>
      </c>
    </row>
    <row r="64" spans="1:15" x14ac:dyDescent="0.25">
      <c r="A64" s="13" t="s">
        <v>62</v>
      </c>
      <c r="B64" s="1">
        <v>2022.03</v>
      </c>
      <c r="C64" s="7">
        <v>371.25</v>
      </c>
      <c r="D64" s="11">
        <f t="shared" si="0"/>
        <v>928.125</v>
      </c>
      <c r="E64" s="9">
        <f t="shared" si="1"/>
        <v>4602</v>
      </c>
      <c r="F64" s="52">
        <v>5</v>
      </c>
      <c r="G64" s="14">
        <f>SUM(Lapas2!J60)*1000</f>
        <v>255</v>
      </c>
      <c r="H64" s="14">
        <f>SUM(Lapas2!K60)*1000</f>
        <v>1058.711</v>
      </c>
      <c r="I64" s="14">
        <f>SUM(Lapas2!I60)*1000</f>
        <v>3288.2889999999998</v>
      </c>
      <c r="J64" s="17">
        <f>SUM(H64)/1200</f>
        <v>0.88225916666666671</v>
      </c>
      <c r="K64" s="8">
        <v>536.29999999999995</v>
      </c>
      <c r="L64" s="3">
        <f t="shared" si="7"/>
        <v>1.6515651888391027E-2</v>
      </c>
      <c r="M64" s="3">
        <f t="shared" si="8"/>
        <v>6.6062607553564112E-3</v>
      </c>
      <c r="N64" s="2">
        <f>SUM(213/(3822*2.5))</f>
        <v>2.2291993720565149E-2</v>
      </c>
      <c r="O64" s="6">
        <f t="shared" si="2"/>
        <v>29.635127472972073</v>
      </c>
    </row>
    <row r="65" spans="1:15" x14ac:dyDescent="0.25">
      <c r="A65" s="13" t="s">
        <v>63</v>
      </c>
      <c r="B65" s="1">
        <v>2022.03</v>
      </c>
      <c r="C65" s="7">
        <v>376.92</v>
      </c>
      <c r="D65" s="11">
        <f t="shared" si="0"/>
        <v>942.30000000000007</v>
      </c>
      <c r="E65" s="9">
        <f t="shared" si="1"/>
        <v>5196.2</v>
      </c>
      <c r="F65" s="52">
        <v>10</v>
      </c>
      <c r="G65" s="14">
        <f>SUM(Lapas2!J61)*1000</f>
        <v>510</v>
      </c>
      <c r="H65" s="14">
        <f>SUM(Lapas2!K61)*1000</f>
        <v>798.94399999999996</v>
      </c>
      <c r="I65" s="14">
        <f>SUM(Lapas2!I61)*1000</f>
        <v>3887.2559999999999</v>
      </c>
      <c r="J65" s="17">
        <v>1</v>
      </c>
      <c r="K65" s="8">
        <v>536.29999999999995</v>
      </c>
      <c r="L65" s="3">
        <f t="shared" si="7"/>
        <v>1.9230304592119895E-2</v>
      </c>
      <c r="M65" s="3">
        <f t="shared" si="8"/>
        <v>7.6921218368479578E-3</v>
      </c>
      <c r="N65" s="2">
        <f>SUM(213/(3822*2.5))</f>
        <v>2.2291993720565149E-2</v>
      </c>
      <c r="O65" s="6">
        <f t="shared" si="2"/>
        <v>34.506208521634854</v>
      </c>
    </row>
    <row r="66" spans="1:15" x14ac:dyDescent="0.25">
      <c r="A66" s="13" t="s">
        <v>64</v>
      </c>
      <c r="B66" s="1">
        <v>2022.03</v>
      </c>
      <c r="C66" s="7">
        <v>358.27</v>
      </c>
      <c r="D66" s="11">
        <f t="shared" si="0"/>
        <v>895.67499999999995</v>
      </c>
      <c r="E66" s="9">
        <f t="shared" si="1"/>
        <v>8131</v>
      </c>
      <c r="F66" s="54">
        <v>20.7</v>
      </c>
      <c r="G66" s="14">
        <f>SUM(Lapas2!J62)*1000</f>
        <v>1055.7</v>
      </c>
      <c r="H66" s="14">
        <f>SUM(Lapas2!K62)*1000</f>
        <v>1280</v>
      </c>
      <c r="I66" s="14">
        <f>SUM(Lapas2!I62)*1000</f>
        <v>5795.3</v>
      </c>
      <c r="J66" s="17">
        <v>1</v>
      </c>
      <c r="K66" s="8">
        <v>536.29999999999995</v>
      </c>
      <c r="L66" s="3">
        <f t="shared" si="7"/>
        <v>3.0161829590258423E-2</v>
      </c>
      <c r="M66" s="3">
        <f t="shared" si="8"/>
        <v>1.2064731836103369E-2</v>
      </c>
      <c r="N66" s="2">
        <f>SUM(213/(3822*2.5))</f>
        <v>2.2291993720565149E-2</v>
      </c>
      <c r="O66" s="6">
        <f t="shared" si="2"/>
        <v>54.121367461956659</v>
      </c>
    </row>
    <row r="67" spans="1:15" x14ac:dyDescent="0.25">
      <c r="A67" s="13" t="s">
        <v>65</v>
      </c>
      <c r="B67" s="1">
        <v>2022.03</v>
      </c>
      <c r="C67" s="7">
        <v>358.08</v>
      </c>
      <c r="D67" s="11">
        <f t="shared" si="0"/>
        <v>895.19999999999993</v>
      </c>
      <c r="E67" s="9">
        <f t="shared" si="1"/>
        <v>8853</v>
      </c>
      <c r="F67" s="52">
        <v>10</v>
      </c>
      <c r="G67" s="14">
        <f>SUM(Lapas2!J63)*1000</f>
        <v>510</v>
      </c>
      <c r="H67" s="14">
        <f>SUM(Lapas2!K63)*1000</f>
        <v>1198.0999999999999</v>
      </c>
      <c r="I67" s="14">
        <f>SUM(Lapas2!I63)*1000</f>
        <v>7144.9</v>
      </c>
      <c r="J67" s="17">
        <v>1</v>
      </c>
      <c r="K67" s="8">
        <v>536.29999999999995</v>
      </c>
      <c r="L67" s="3">
        <f t="shared" si="7"/>
        <v>3.7205598316469198E-2</v>
      </c>
      <c r="M67" s="3">
        <f t="shared" si="8"/>
        <v>1.4882239326587679E-2</v>
      </c>
      <c r="N67" s="2">
        <f>SUM(213/(3822*2.5))</f>
        <v>2.2291993720565149E-2</v>
      </c>
      <c r="O67" s="6">
        <f t="shared" si="2"/>
        <v>66.760467965044739</v>
      </c>
    </row>
    <row r="68" spans="1:15" x14ac:dyDescent="0.25">
      <c r="A68" s="13" t="s">
        <v>66</v>
      </c>
      <c r="B68" s="1">
        <v>2022.03</v>
      </c>
      <c r="C68" s="7">
        <v>1531.25</v>
      </c>
      <c r="D68" s="11">
        <f t="shared" ref="D68:D120" si="11">SUM(C68*2.5)</f>
        <v>3828.125</v>
      </c>
      <c r="E68" s="9">
        <f t="shared" si="1"/>
        <v>21562</v>
      </c>
      <c r="F68" s="52">
        <v>62</v>
      </c>
      <c r="G68" s="14">
        <f>SUM(Lapas2!J64)*1000</f>
        <v>3162</v>
      </c>
      <c r="H68" s="14">
        <f>SUM(Lapas2!K64)*1000</f>
        <v>3840</v>
      </c>
      <c r="I68" s="14">
        <f>SUM(Lapas2!I64)*1000</f>
        <v>14560</v>
      </c>
      <c r="J68" s="17">
        <v>1</v>
      </c>
      <c r="K68" s="8">
        <v>536.29999999999995</v>
      </c>
      <c r="L68" s="3">
        <f t="shared" si="7"/>
        <v>1.7729948589542101E-2</v>
      </c>
      <c r="M68" s="3">
        <f t="shared" si="8"/>
        <v>7.0919794358168409E-3</v>
      </c>
      <c r="N68" s="2">
        <f>SUM(169/(3822*2.5))</f>
        <v>1.7687074829931974E-2</v>
      </c>
      <c r="O68" s="6">
        <f t="shared" ref="O68:O120" si="12">SUM(M68/N68)*100</f>
        <v>40.096960656349054</v>
      </c>
    </row>
    <row r="69" spans="1:15" x14ac:dyDescent="0.25">
      <c r="A69" s="13" t="s">
        <v>67</v>
      </c>
      <c r="B69" s="1">
        <v>2022.03</v>
      </c>
      <c r="C69" s="7">
        <v>2267.52</v>
      </c>
      <c r="D69" s="11">
        <f t="shared" si="11"/>
        <v>5668.8</v>
      </c>
      <c r="E69" s="9">
        <f t="shared" si="1"/>
        <v>54749</v>
      </c>
      <c r="F69" s="54">
        <v>79.63</v>
      </c>
      <c r="G69" s="14">
        <f>SUM(Lapas2!J65)*1000</f>
        <v>4061.1300000000006</v>
      </c>
      <c r="H69" s="14">
        <f>SUM(Lapas2!K65)*1000</f>
        <v>6018.6219999999994</v>
      </c>
      <c r="I69" s="14">
        <f>SUM(Lapas2!I65)*1000</f>
        <v>44669.248</v>
      </c>
      <c r="J69" s="17">
        <v>1</v>
      </c>
      <c r="K69" s="8">
        <v>536.29999999999995</v>
      </c>
      <c r="L69" s="3">
        <f t="shared" ref="L69:L103" si="13">SUM(I69/(C69*K69))</f>
        <v>3.6732434933139962E-2</v>
      </c>
      <c r="M69" s="3">
        <f t="shared" ref="M69:M103" si="14">SUM(I69/(D69*K69))</f>
        <v>1.4692973973255983E-2</v>
      </c>
      <c r="N69" s="2">
        <f>SUM(140.4/(3822*2.5))</f>
        <v>1.4693877551020409E-2</v>
      </c>
      <c r="O69" s="6">
        <f t="shared" si="12"/>
        <v>99.993850651325431</v>
      </c>
    </row>
    <row r="70" spans="1:15" x14ac:dyDescent="0.25">
      <c r="A70" s="13" t="s">
        <v>68</v>
      </c>
      <c r="B70" s="1">
        <v>2022.03</v>
      </c>
      <c r="C70" s="7">
        <v>2238.06</v>
      </c>
      <c r="D70" s="11">
        <f t="shared" si="11"/>
        <v>5595.15</v>
      </c>
      <c r="E70" s="9">
        <f t="shared" ref="E70:E135" si="15">SUM(G70+H70+I70)</f>
        <v>45797</v>
      </c>
      <c r="F70" s="52">
        <v>84</v>
      </c>
      <c r="G70" s="14">
        <f>SUM(Lapas2!J66)*1000</f>
        <v>4284</v>
      </c>
      <c r="H70" s="14">
        <f>SUM(Lapas2!K66)*1000</f>
        <v>6473.0109999999995</v>
      </c>
      <c r="I70" s="14">
        <f>SUM(Lapas2!I66)*1000</f>
        <v>35039.989000000001</v>
      </c>
      <c r="J70" s="17">
        <v>1</v>
      </c>
      <c r="K70" s="8">
        <v>536.29999999999995</v>
      </c>
      <c r="L70" s="3">
        <f t="shared" si="13"/>
        <v>2.9193383932648618E-2</v>
      </c>
      <c r="M70" s="3">
        <f t="shared" si="14"/>
        <v>1.1677353573059449E-2</v>
      </c>
      <c r="N70" s="2">
        <f>SUM(140.4/(3822*2.5))</f>
        <v>1.4693877551020409E-2</v>
      </c>
      <c r="O70" s="6">
        <f t="shared" si="12"/>
        <v>79.470878483321243</v>
      </c>
    </row>
    <row r="71" spans="1:15" x14ac:dyDescent="0.25">
      <c r="A71" s="13" t="s">
        <v>69</v>
      </c>
      <c r="B71" s="1">
        <v>2022.03</v>
      </c>
      <c r="C71" s="7">
        <v>2101.23</v>
      </c>
      <c r="D71" s="11">
        <f t="shared" si="11"/>
        <v>5253.0749999999998</v>
      </c>
      <c r="E71" s="9">
        <f t="shared" si="15"/>
        <v>26288.999999999996</v>
      </c>
      <c r="F71" s="52">
        <v>65</v>
      </c>
      <c r="G71" s="14">
        <f>SUM(Lapas2!J67)*1000</f>
        <v>3315</v>
      </c>
      <c r="H71" s="14">
        <f>SUM(Lapas2!K67)*1000</f>
        <v>6301.9780000000001</v>
      </c>
      <c r="I71" s="14">
        <f>SUM(Lapas2!I67)*1000</f>
        <v>16672.021999999997</v>
      </c>
      <c r="J71" s="17">
        <f>SUM(H71)/6400</f>
        <v>0.98468406249999996</v>
      </c>
      <c r="K71" s="8">
        <v>536.29999999999995</v>
      </c>
      <c r="L71" s="3">
        <f t="shared" si="13"/>
        <v>1.4794724589754393E-2</v>
      </c>
      <c r="M71" s="3">
        <f t="shared" si="14"/>
        <v>5.9178898359017584E-3</v>
      </c>
      <c r="N71" s="2">
        <f>SUM(140.4/(3822*2.5))</f>
        <v>1.4693877551020409E-2</v>
      </c>
      <c r="O71" s="6">
        <f t="shared" si="12"/>
        <v>40.274528049886968</v>
      </c>
    </row>
    <row r="72" spans="1:15" x14ac:dyDescent="0.25">
      <c r="A72" s="13" t="s">
        <v>70</v>
      </c>
      <c r="B72" s="1">
        <v>2022.03</v>
      </c>
      <c r="C72" s="7">
        <v>114.36</v>
      </c>
      <c r="D72" s="11">
        <f t="shared" si="11"/>
        <v>285.89999999999998</v>
      </c>
      <c r="E72" s="9">
        <f t="shared" si="15"/>
        <v>5774</v>
      </c>
      <c r="F72" s="53"/>
      <c r="G72" s="14"/>
      <c r="H72" s="14"/>
      <c r="I72" s="14">
        <f>SUM(Lapas2!I68)*1000</f>
        <v>5774</v>
      </c>
      <c r="J72" s="17"/>
      <c r="K72" s="8">
        <v>536.29999999999995</v>
      </c>
      <c r="L72" s="3">
        <f t="shared" si="13"/>
        <v>9.414447456067597E-2</v>
      </c>
      <c r="M72" s="3">
        <f t="shared" si="14"/>
        <v>3.7657789824270392E-2</v>
      </c>
      <c r="N72" s="2">
        <f>SUM(239.6/(3822*2.5))</f>
        <v>2.5075876504447932E-2</v>
      </c>
      <c r="O72" s="6">
        <f t="shared" si="12"/>
        <v>150.17536801790635</v>
      </c>
    </row>
    <row r="73" spans="1:15" x14ac:dyDescent="0.25">
      <c r="A73" s="13" t="s">
        <v>71</v>
      </c>
      <c r="B73" s="1">
        <v>2022.03</v>
      </c>
      <c r="C73" s="7">
        <v>2246.86</v>
      </c>
      <c r="D73" s="11">
        <f t="shared" si="11"/>
        <v>5617.1500000000005</v>
      </c>
      <c r="E73" s="9">
        <f t="shared" si="15"/>
        <v>45798</v>
      </c>
      <c r="F73" s="52">
        <v>85</v>
      </c>
      <c r="G73" s="14">
        <f>SUM(Lapas2!J69)*1000</f>
        <v>4335</v>
      </c>
      <c r="H73" s="14">
        <f>SUM(Lapas2!K69)*1000</f>
        <v>5444.0660000000007</v>
      </c>
      <c r="I73" s="14">
        <f>SUM(Lapas2!I69)*1000</f>
        <v>36018.934000000001</v>
      </c>
      <c r="J73" s="17">
        <f>SUM(H73)/6410</f>
        <v>0.84930826833073336</v>
      </c>
      <c r="K73" s="8">
        <v>536.29999999999995</v>
      </c>
      <c r="L73" s="3">
        <f t="shared" si="13"/>
        <v>2.9891454344433962E-2</v>
      </c>
      <c r="M73" s="3">
        <f t="shared" si="14"/>
        <v>1.1956581737773584E-2</v>
      </c>
      <c r="N73" s="2">
        <f>SUM(140.4/(3822*2.5))</f>
        <v>1.4693877551020409E-2</v>
      </c>
      <c r="O73" s="6">
        <f t="shared" si="12"/>
        <v>81.371181270959113</v>
      </c>
    </row>
    <row r="74" spans="1:15" x14ac:dyDescent="0.25">
      <c r="A74" s="13" t="s">
        <v>72</v>
      </c>
      <c r="B74" s="1">
        <v>2022.03</v>
      </c>
      <c r="C74" s="7">
        <v>2217.15</v>
      </c>
      <c r="D74" s="11">
        <f t="shared" si="11"/>
        <v>5542.875</v>
      </c>
      <c r="E74" s="9">
        <f t="shared" si="15"/>
        <v>50100</v>
      </c>
      <c r="F74" s="52">
        <v>94</v>
      </c>
      <c r="G74" s="14">
        <f>SUM(Lapas2!J70)*1000</f>
        <v>4794</v>
      </c>
      <c r="H74" s="14">
        <f>SUM(Lapas2!K70)*1000</f>
        <v>6400</v>
      </c>
      <c r="I74" s="14">
        <f>SUM(Lapas2!I70)*1000</f>
        <v>38906</v>
      </c>
      <c r="J74" s="17">
        <v>1</v>
      </c>
      <c r="K74" s="8">
        <v>536.29999999999995</v>
      </c>
      <c r="L74" s="3">
        <f t="shared" si="13"/>
        <v>3.2720031224392931E-2</v>
      </c>
      <c r="M74" s="3">
        <f t="shared" si="14"/>
        <v>1.3088012489757172E-2</v>
      </c>
      <c r="N74" s="2">
        <f>SUM(140.4/(3822*2.5))</f>
        <v>1.4693877551020409E-2</v>
      </c>
      <c r="O74" s="6">
        <f t="shared" si="12"/>
        <v>89.07119611084741</v>
      </c>
    </row>
    <row r="75" spans="1:15" x14ac:dyDescent="0.25">
      <c r="A75" s="13" t="s">
        <v>73</v>
      </c>
      <c r="B75" s="1">
        <v>2022.03</v>
      </c>
      <c r="C75" s="7">
        <v>266.68</v>
      </c>
      <c r="D75" s="11">
        <f t="shared" si="11"/>
        <v>666.7</v>
      </c>
      <c r="E75" s="9">
        <f t="shared" si="15"/>
        <v>6124</v>
      </c>
      <c r="F75" s="52">
        <v>9</v>
      </c>
      <c r="G75" s="14">
        <f>SUM(Lapas2!J71)*1000</f>
        <v>459</v>
      </c>
      <c r="H75" s="14">
        <f>SUM(Lapas2!K71)*1000</f>
        <v>960</v>
      </c>
      <c r="I75" s="14">
        <f>SUM(Lapas2!I71)*1000</f>
        <v>4705</v>
      </c>
      <c r="J75" s="17">
        <v>1</v>
      </c>
      <c r="K75" s="8">
        <v>536.29999999999995</v>
      </c>
      <c r="L75" s="3">
        <f t="shared" si="13"/>
        <v>3.28973855241603E-2</v>
      </c>
      <c r="M75" s="3">
        <f t="shared" si="14"/>
        <v>1.315895420966412E-2</v>
      </c>
      <c r="N75" s="2">
        <f>SUM(213/(3822*2.5))</f>
        <v>2.2291993720565149E-2</v>
      </c>
      <c r="O75" s="6">
        <f t="shared" si="12"/>
        <v>59.029956560253837</v>
      </c>
    </row>
    <row r="76" spans="1:15" x14ac:dyDescent="0.25">
      <c r="A76" s="13" t="s">
        <v>74</v>
      </c>
      <c r="B76" s="1">
        <v>2022.03</v>
      </c>
      <c r="C76" s="7">
        <v>2218.1799999999998</v>
      </c>
      <c r="D76" s="11">
        <f t="shared" si="11"/>
        <v>5545.45</v>
      </c>
      <c r="E76" s="9">
        <f t="shared" si="15"/>
        <v>27900</v>
      </c>
      <c r="F76" s="52">
        <v>81</v>
      </c>
      <c r="G76" s="14">
        <f>SUM(Lapas2!J72)*1000</f>
        <v>4131</v>
      </c>
      <c r="H76" s="14">
        <f>SUM(Lapas2!K72)*1000</f>
        <v>5715.3330000000005</v>
      </c>
      <c r="I76" s="14">
        <f>SUM(Lapas2!I72)*1000</f>
        <v>18053.667000000001</v>
      </c>
      <c r="J76" s="17">
        <v>1</v>
      </c>
      <c r="K76" s="8">
        <v>536.29999999999995</v>
      </c>
      <c r="L76" s="3">
        <f t="shared" si="13"/>
        <v>1.517612326865455E-2</v>
      </c>
      <c r="M76" s="3">
        <f t="shared" si="14"/>
        <v>6.0704493074618202E-3</v>
      </c>
      <c r="N76" s="2">
        <f>SUM(140.4/(3822*2.5))</f>
        <v>1.4693877551020409E-2</v>
      </c>
      <c r="O76" s="6">
        <f t="shared" si="12"/>
        <v>41.312780009115166</v>
      </c>
    </row>
    <row r="77" spans="1:15" x14ac:dyDescent="0.25">
      <c r="A77" s="13" t="s">
        <v>75</v>
      </c>
      <c r="B77" s="1">
        <v>2022.03</v>
      </c>
      <c r="C77" s="7">
        <v>2221.3200000000002</v>
      </c>
      <c r="D77" s="11">
        <f t="shared" si="11"/>
        <v>5553.3</v>
      </c>
      <c r="E77" s="9">
        <f t="shared" si="15"/>
        <v>49551</v>
      </c>
      <c r="F77" s="52">
        <v>95</v>
      </c>
      <c r="G77" s="14">
        <f>SUM(Lapas2!J73)*1000</f>
        <v>4845</v>
      </c>
      <c r="H77" s="14">
        <f>SUM(Lapas2!K73)*1000</f>
        <v>6400</v>
      </c>
      <c r="I77" s="14">
        <f>SUM(Lapas2!I73)*1000</f>
        <v>38306</v>
      </c>
      <c r="J77" s="17">
        <v>1</v>
      </c>
      <c r="K77" s="8">
        <v>536.29999999999995</v>
      </c>
      <c r="L77" s="3">
        <f t="shared" si="13"/>
        <v>3.2154953102270359E-2</v>
      </c>
      <c r="M77" s="3">
        <f t="shared" si="14"/>
        <v>1.2861981240908142E-2</v>
      </c>
      <c r="N77" s="2">
        <f t="shared" ref="N77:N78" si="16">SUM(140.4/(3822*2.5))</f>
        <v>1.4693877551020409E-2</v>
      </c>
      <c r="O77" s="6">
        <f t="shared" si="12"/>
        <v>87.532927889513729</v>
      </c>
    </row>
    <row r="78" spans="1:15" x14ac:dyDescent="0.25">
      <c r="A78" s="13" t="s">
        <v>76</v>
      </c>
      <c r="B78" s="1">
        <v>2022.03</v>
      </c>
      <c r="C78" s="7">
        <v>2240.0300000000002</v>
      </c>
      <c r="D78" s="11">
        <f t="shared" si="11"/>
        <v>5600.0750000000007</v>
      </c>
      <c r="E78" s="9">
        <f t="shared" si="15"/>
        <v>49900</v>
      </c>
      <c r="F78" s="52">
        <v>83</v>
      </c>
      <c r="G78" s="14">
        <f>SUM(Lapas2!J74)*1000</f>
        <v>4233</v>
      </c>
      <c r="H78" s="14">
        <f>SUM(Lapas2!K74)*1000</f>
        <v>6304.3220000000001</v>
      </c>
      <c r="I78" s="14">
        <f>SUM(Lapas2!I74)*1000</f>
        <v>39362.678</v>
      </c>
      <c r="J78" s="17">
        <v>1</v>
      </c>
      <c r="K78" s="8">
        <v>536.29999999999995</v>
      </c>
      <c r="L78" s="3">
        <f t="shared" si="13"/>
        <v>3.2765968231680966E-2</v>
      </c>
      <c r="M78" s="3">
        <f t="shared" si="14"/>
        <v>1.3106387292672385E-2</v>
      </c>
      <c r="N78" s="2">
        <f t="shared" si="16"/>
        <v>1.4693877551020409E-2</v>
      </c>
      <c r="O78" s="6">
        <f t="shared" si="12"/>
        <v>89.196246852909283</v>
      </c>
    </row>
    <row r="79" spans="1:15" x14ac:dyDescent="0.25">
      <c r="A79" s="13" t="s">
        <v>77</v>
      </c>
      <c r="B79" s="1">
        <v>2022.03</v>
      </c>
      <c r="C79" s="7">
        <v>138.77000000000001</v>
      </c>
      <c r="D79" s="11">
        <f t="shared" si="11"/>
        <v>346.92500000000001</v>
      </c>
      <c r="E79" s="9">
        <f t="shared" si="15"/>
        <v>2863</v>
      </c>
      <c r="F79" s="53"/>
      <c r="G79" s="14"/>
      <c r="H79" s="14"/>
      <c r="I79" s="14">
        <f>SUM(Lapas2!I75)*1000</f>
        <v>2863</v>
      </c>
      <c r="J79" s="17"/>
      <c r="K79" s="8">
        <v>536.29999999999995</v>
      </c>
      <c r="L79" s="3">
        <f t="shared" si="13"/>
        <v>3.8469625878924468E-2</v>
      </c>
      <c r="M79" s="3">
        <f t="shared" si="14"/>
        <v>1.5387850351569785E-2</v>
      </c>
      <c r="N79" s="2">
        <f>SUM(239.6/(3822*2.5))</f>
        <v>2.5075876504447932E-2</v>
      </c>
      <c r="O79" s="6">
        <f t="shared" si="12"/>
        <v>61.365154469636607</v>
      </c>
    </row>
    <row r="80" spans="1:15" x14ac:dyDescent="0.25">
      <c r="A80" s="13" t="s">
        <v>78</v>
      </c>
      <c r="B80" s="1">
        <v>2022.03</v>
      </c>
      <c r="C80" s="7">
        <v>1065.2</v>
      </c>
      <c r="D80" s="11">
        <f t="shared" si="11"/>
        <v>2663</v>
      </c>
      <c r="E80" s="9">
        <f t="shared" si="15"/>
        <v>22581</v>
      </c>
      <c r="F80" s="54">
        <v>32.200000000000003</v>
      </c>
      <c r="G80" s="14">
        <f>SUM(Lapas2!J76)*1000</f>
        <v>1642.2</v>
      </c>
      <c r="H80" s="14">
        <f>SUM(Lapas2!K76)*1000</f>
        <v>3120</v>
      </c>
      <c r="I80" s="14">
        <f>SUM(Lapas2!I76)*1000</f>
        <v>17818.8</v>
      </c>
      <c r="J80" s="17">
        <v>1</v>
      </c>
      <c r="K80" s="8">
        <v>536.29999999999995</v>
      </c>
      <c r="L80" s="3">
        <f t="shared" si="13"/>
        <v>3.1191732562909837E-2</v>
      </c>
      <c r="M80" s="3">
        <f t="shared" si="14"/>
        <v>1.2476693025163936E-2</v>
      </c>
      <c r="N80" s="2">
        <f>SUM(169/(3822*2.5))</f>
        <v>1.7687074829931974E-2</v>
      </c>
      <c r="O80" s="6">
        <f t="shared" si="12"/>
        <v>70.541302873042241</v>
      </c>
    </row>
    <row r="81" spans="1:15" x14ac:dyDescent="0.25">
      <c r="A81" s="13" t="s">
        <v>79</v>
      </c>
      <c r="B81" s="1">
        <v>2022.03</v>
      </c>
      <c r="C81" s="7">
        <v>1043.3600000000001</v>
      </c>
      <c r="D81" s="11">
        <f t="shared" si="11"/>
        <v>2608.4000000000005</v>
      </c>
      <c r="E81" s="9">
        <f t="shared" si="15"/>
        <v>21874</v>
      </c>
      <c r="F81" s="54">
        <v>30.6</v>
      </c>
      <c r="G81" s="14">
        <f>SUM(Lapas2!J77)*1000</f>
        <v>1560.6</v>
      </c>
      <c r="H81" s="14">
        <f>SUM(Lapas2!K77)*1000</f>
        <v>3200</v>
      </c>
      <c r="I81" s="14">
        <f>SUM(Lapas2!I77)*1000</f>
        <v>17113.399999999998</v>
      </c>
      <c r="J81" s="17">
        <v>1</v>
      </c>
      <c r="K81" s="8">
        <v>536.29999999999995</v>
      </c>
      <c r="L81" s="3">
        <f t="shared" si="13"/>
        <v>3.0584002578282133E-2</v>
      </c>
      <c r="M81" s="3">
        <f t="shared" si="14"/>
        <v>1.2233601031312852E-2</v>
      </c>
      <c r="N81" s="2">
        <f t="shared" ref="N81:N82" si="17">SUM(169/(3822*2.5))</f>
        <v>1.7687074829931974E-2</v>
      </c>
      <c r="O81" s="6">
        <f t="shared" si="12"/>
        <v>69.166898138576499</v>
      </c>
    </row>
    <row r="82" spans="1:15" x14ac:dyDescent="0.25">
      <c r="A82" s="13" t="s">
        <v>80</v>
      </c>
      <c r="B82" s="1">
        <v>2022.03</v>
      </c>
      <c r="C82" s="7">
        <v>961.24</v>
      </c>
      <c r="D82" s="11">
        <f t="shared" si="11"/>
        <v>2403.1</v>
      </c>
      <c r="E82" s="9">
        <f t="shared" si="15"/>
        <v>13502</v>
      </c>
      <c r="F82" s="52">
        <v>32</v>
      </c>
      <c r="G82" s="14">
        <f>SUM(Lapas2!J78)*1000</f>
        <v>1632</v>
      </c>
      <c r="H82" s="14">
        <f>SUM(Lapas2!K78)*1000</f>
        <v>2821.6440000000002</v>
      </c>
      <c r="I82" s="14">
        <f>SUM(Lapas2!I78)*1000</f>
        <v>9048.3559999999998</v>
      </c>
      <c r="J82" s="17">
        <f>SUM(H82)/3120</f>
        <v>0.904373076923077</v>
      </c>
      <c r="K82" s="8">
        <v>536.29999999999995</v>
      </c>
      <c r="L82" s="3">
        <f t="shared" si="13"/>
        <v>1.7552138916718557E-2</v>
      </c>
      <c r="M82" s="3">
        <f t="shared" si="14"/>
        <v>7.020855566687423E-3</v>
      </c>
      <c r="N82" s="2">
        <f t="shared" si="17"/>
        <v>1.7687074829931974E-2</v>
      </c>
      <c r="O82" s="6">
        <f t="shared" si="12"/>
        <v>39.694837242425038</v>
      </c>
    </row>
    <row r="83" spans="1:15" x14ac:dyDescent="0.25">
      <c r="A83" s="13" t="s">
        <v>81</v>
      </c>
      <c r="B83" s="1">
        <v>2022.03</v>
      </c>
      <c r="C83" s="7">
        <v>526.93000000000006</v>
      </c>
      <c r="D83" s="11">
        <f t="shared" si="11"/>
        <v>1317.3250000000003</v>
      </c>
      <c r="E83" s="9">
        <f t="shared" si="15"/>
        <v>13820</v>
      </c>
      <c r="F83" s="52">
        <v>16</v>
      </c>
      <c r="G83" s="14">
        <f>SUM(Lapas2!J79)*1000</f>
        <v>816</v>
      </c>
      <c r="H83" s="14">
        <f>SUM(Lapas2!K79)*1000</f>
        <v>1269.1110000000001</v>
      </c>
      <c r="I83" s="14">
        <f>SUM(Lapas2!I79)*1000</f>
        <v>11734.889000000001</v>
      </c>
      <c r="J83" s="17">
        <v>1</v>
      </c>
      <c r="K83" s="8">
        <v>536.29999999999995</v>
      </c>
      <c r="L83" s="3">
        <f t="shared" si="13"/>
        <v>4.1525824464472193E-2</v>
      </c>
      <c r="M83" s="3">
        <f t="shared" si="14"/>
        <v>1.6610329785788875E-2</v>
      </c>
      <c r="N83" s="2">
        <f>SUM(197.7/(3822*2.5))</f>
        <v>2.0690737833594975E-2</v>
      </c>
      <c r="O83" s="6">
        <f t="shared" si="12"/>
        <v>80.279059738600253</v>
      </c>
    </row>
    <row r="84" spans="1:15" x14ac:dyDescent="0.25">
      <c r="A84" s="13" t="s">
        <v>82</v>
      </c>
      <c r="B84" s="1">
        <v>2022.03</v>
      </c>
      <c r="C84" s="7">
        <v>1880.35</v>
      </c>
      <c r="D84" s="11">
        <f t="shared" si="11"/>
        <v>4700.875</v>
      </c>
      <c r="E84" s="9">
        <f t="shared" si="15"/>
        <v>41692</v>
      </c>
      <c r="F84" s="52">
        <v>66</v>
      </c>
      <c r="G84" s="14">
        <f>SUM(Lapas2!J80)*1000</f>
        <v>3366</v>
      </c>
      <c r="H84" s="14">
        <f>SUM(Lapas2!K80)*1000</f>
        <v>5929.1440000000002</v>
      </c>
      <c r="I84" s="14">
        <f>SUM(Lapas2!I80)*1000</f>
        <v>32396.856</v>
      </c>
      <c r="J84" s="17">
        <v>1</v>
      </c>
      <c r="K84" s="8">
        <v>536.29999999999995</v>
      </c>
      <c r="L84" s="3">
        <f t="shared" si="13"/>
        <v>3.2125979220377653E-2</v>
      </c>
      <c r="M84" s="3">
        <f t="shared" si="14"/>
        <v>1.285039168815106E-2</v>
      </c>
      <c r="N84" s="2">
        <f>SUM(140.4/(3822*2.5))</f>
        <v>1.4693877551020409E-2</v>
      </c>
      <c r="O84" s="6">
        <f t="shared" si="12"/>
        <v>87.454054544361369</v>
      </c>
    </row>
    <row r="85" spans="1:15" x14ac:dyDescent="0.25">
      <c r="A85" s="13" t="s">
        <v>83</v>
      </c>
      <c r="B85" s="1">
        <v>2022.03</v>
      </c>
      <c r="C85" s="7">
        <v>1156.52</v>
      </c>
      <c r="D85" s="11">
        <f t="shared" si="11"/>
        <v>2891.3</v>
      </c>
      <c r="E85" s="9">
        <f t="shared" si="15"/>
        <v>25272</v>
      </c>
      <c r="F85" s="52">
        <v>34</v>
      </c>
      <c r="G85" s="14">
        <f>SUM(Lapas2!J81)*1000</f>
        <v>1734</v>
      </c>
      <c r="H85" s="14">
        <f>SUM(Lapas2!K81)*1000</f>
        <v>2783.4</v>
      </c>
      <c r="I85" s="14">
        <f>SUM(Lapas2!I81)*1000</f>
        <v>20754.599999999999</v>
      </c>
      <c r="J85" s="17">
        <f>SUM(H85)/3520</f>
        <v>0.79073863636363639</v>
      </c>
      <c r="K85" s="8">
        <v>536.29999999999995</v>
      </c>
      <c r="L85" s="3">
        <f t="shared" si="13"/>
        <v>3.3462117756820974E-2</v>
      </c>
      <c r="M85" s="3">
        <f t="shared" si="14"/>
        <v>1.3384847102728388E-2</v>
      </c>
      <c r="N85" s="18">
        <f>SUM(139.5/(3822*2.5))</f>
        <v>1.4599686028257456E-2</v>
      </c>
      <c r="O85" s="6">
        <f t="shared" si="12"/>
        <v>91.679006499333155</v>
      </c>
    </row>
    <row r="86" spans="1:15" x14ac:dyDescent="0.25">
      <c r="A86" s="13" t="s">
        <v>84</v>
      </c>
      <c r="B86" s="1">
        <v>2022.03</v>
      </c>
      <c r="C86" s="7">
        <v>2012.87</v>
      </c>
      <c r="D86" s="11">
        <f t="shared" si="11"/>
        <v>5032.1749999999993</v>
      </c>
      <c r="E86" s="9">
        <f t="shared" si="15"/>
        <v>29614</v>
      </c>
      <c r="F86" s="52">
        <v>91</v>
      </c>
      <c r="G86" s="14">
        <f>SUM(Lapas2!J82)*1000</f>
        <v>4641</v>
      </c>
      <c r="H86" s="14">
        <f>SUM(Lapas2!K82)*1000</f>
        <v>7680</v>
      </c>
      <c r="I86" s="14">
        <f>SUM(Lapas2!I82)*1000</f>
        <v>17293</v>
      </c>
      <c r="J86" s="17">
        <v>1</v>
      </c>
      <c r="K86" s="8">
        <v>536.29999999999995</v>
      </c>
      <c r="L86" s="3">
        <f t="shared" si="13"/>
        <v>1.6019421085356752E-2</v>
      </c>
      <c r="M86" s="3">
        <f t="shared" si="14"/>
        <v>6.4077684341427021E-3</v>
      </c>
      <c r="N86" s="2">
        <f>SUM(169/(3822*2.5))</f>
        <v>1.7687074829931974E-2</v>
      </c>
      <c r="O86" s="6">
        <f t="shared" si="12"/>
        <v>36.228536916114507</v>
      </c>
    </row>
    <row r="87" spans="1:15" x14ac:dyDescent="0.25">
      <c r="A87" s="13" t="s">
        <v>85</v>
      </c>
      <c r="B87" s="1">
        <v>2022.03</v>
      </c>
      <c r="C87" s="7">
        <v>1912.18</v>
      </c>
      <c r="D87" s="11">
        <f t="shared" si="11"/>
        <v>4780.45</v>
      </c>
      <c r="E87" s="9">
        <f t="shared" si="15"/>
        <v>25000</v>
      </c>
      <c r="F87" s="52">
        <v>58</v>
      </c>
      <c r="G87" s="14">
        <f>SUM(Lapas2!J83)*1000</f>
        <v>2958</v>
      </c>
      <c r="H87" s="14">
        <f>SUM(Lapas2!K83)*1000</f>
        <v>5477.0439999999999</v>
      </c>
      <c r="I87" s="14">
        <f>SUM(Lapas2!I83)*1000</f>
        <v>16564.955999999998</v>
      </c>
      <c r="J87" s="17">
        <v>1</v>
      </c>
      <c r="K87" s="8">
        <v>536.29999999999995</v>
      </c>
      <c r="L87" s="3">
        <f t="shared" si="13"/>
        <v>1.615301953140548E-2</v>
      </c>
      <c r="M87" s="3">
        <f t="shared" si="14"/>
        <v>6.4612078125621929E-3</v>
      </c>
      <c r="N87" s="2">
        <f>SUM(140.4/(3822*2.5))</f>
        <v>1.4693877551020409E-2</v>
      </c>
      <c r="O87" s="6">
        <f t="shared" si="12"/>
        <v>43.972108724381584</v>
      </c>
    </row>
    <row r="88" spans="1:15" x14ac:dyDescent="0.25">
      <c r="A88" s="13" t="s">
        <v>86</v>
      </c>
      <c r="B88" s="1">
        <v>2022.03</v>
      </c>
      <c r="C88" s="7">
        <v>2248.83</v>
      </c>
      <c r="D88" s="11">
        <f t="shared" si="11"/>
        <v>5622.0749999999998</v>
      </c>
      <c r="E88" s="9">
        <f t="shared" si="15"/>
        <v>49200</v>
      </c>
      <c r="F88" s="52">
        <v>99</v>
      </c>
      <c r="G88" s="14">
        <f>SUM(Lapas2!J84)*1000</f>
        <v>5049</v>
      </c>
      <c r="H88" s="14">
        <f>SUM(Lapas2!K84)*1000</f>
        <v>6250</v>
      </c>
      <c r="I88" s="14">
        <f>SUM(Lapas2!I84)*1000</f>
        <v>37901</v>
      </c>
      <c r="J88" s="17">
        <f>SUM(H88)/6400</f>
        <v>0.9765625</v>
      </c>
      <c r="K88" s="8">
        <v>536.29999999999995</v>
      </c>
      <c r="L88" s="3">
        <f t="shared" si="13"/>
        <v>3.1425793004547502E-2</v>
      </c>
      <c r="M88" s="3">
        <f t="shared" si="14"/>
        <v>1.2570317201819002E-2</v>
      </c>
      <c r="N88" s="2">
        <f>SUM(140.4/(3822*2.5))</f>
        <v>1.4693877551020409E-2</v>
      </c>
      <c r="O88" s="6">
        <f t="shared" si="12"/>
        <v>85.547992067934871</v>
      </c>
    </row>
    <row r="89" spans="1:15" x14ac:dyDescent="0.25">
      <c r="A89" s="13" t="s">
        <v>87</v>
      </c>
      <c r="B89" s="1">
        <v>2022.03</v>
      </c>
      <c r="C89" s="7">
        <v>2220.52</v>
      </c>
      <c r="D89" s="11">
        <f t="shared" si="11"/>
        <v>5551.3</v>
      </c>
      <c r="E89" s="9">
        <f t="shared" si="15"/>
        <v>42373</v>
      </c>
      <c r="F89" s="52">
        <v>80</v>
      </c>
      <c r="G89" s="14">
        <f>SUM(Lapas2!J85)*1000</f>
        <v>4080</v>
      </c>
      <c r="H89" s="14">
        <f>SUM(Lapas2!K85)*1000</f>
        <v>5855.7219999999998</v>
      </c>
      <c r="I89" s="14">
        <f>SUM(Lapas2!I85)*1000</f>
        <v>32437.277999999998</v>
      </c>
      <c r="J89" s="17">
        <v>1</v>
      </c>
      <c r="K89" s="8">
        <v>536.29999999999995</v>
      </c>
      <c r="L89" s="3">
        <f t="shared" si="13"/>
        <v>2.7238420289087441E-2</v>
      </c>
      <c r="M89" s="3">
        <f t="shared" si="14"/>
        <v>1.0895368115634976E-2</v>
      </c>
      <c r="N89" s="2">
        <f>SUM(140.4/(3822*2.5))</f>
        <v>1.4693877551020409E-2</v>
      </c>
      <c r="O89" s="6">
        <f t="shared" si="12"/>
        <v>74.149033009182475</v>
      </c>
    </row>
    <row r="90" spans="1:15" x14ac:dyDescent="0.25">
      <c r="A90" s="13" t="s">
        <v>88</v>
      </c>
      <c r="B90" s="1">
        <v>2022.03</v>
      </c>
      <c r="C90" s="7">
        <v>393.04</v>
      </c>
      <c r="D90" s="11">
        <f t="shared" si="11"/>
        <v>982.6</v>
      </c>
      <c r="E90" s="9">
        <f t="shared" si="15"/>
        <v>9869</v>
      </c>
      <c r="F90" s="53"/>
      <c r="G90" s="14"/>
      <c r="H90" s="14"/>
      <c r="I90" s="14">
        <f>SUM(Lapas2!I86)*1000</f>
        <v>9869</v>
      </c>
      <c r="J90" s="17"/>
      <c r="K90" s="8">
        <v>536.29999999999995</v>
      </c>
      <c r="L90" s="3">
        <f t="shared" si="13"/>
        <v>4.6819697227374446E-2</v>
      </c>
      <c r="M90" s="3">
        <f t="shared" si="14"/>
        <v>1.8727878890949776E-2</v>
      </c>
      <c r="N90" s="2">
        <f>SUM(213/(3822*2.5))</f>
        <v>2.2291993720565149E-2</v>
      </c>
      <c r="O90" s="6">
        <f t="shared" si="12"/>
        <v>84.011682067147945</v>
      </c>
    </row>
    <row r="91" spans="1:15" x14ac:dyDescent="0.25">
      <c r="A91" s="13" t="s">
        <v>89</v>
      </c>
      <c r="B91" s="1">
        <v>2022.03</v>
      </c>
      <c r="C91" s="7">
        <v>407.05</v>
      </c>
      <c r="D91" s="11">
        <f t="shared" si="11"/>
        <v>1017.625</v>
      </c>
      <c r="E91" s="9">
        <f t="shared" si="15"/>
        <v>5431</v>
      </c>
      <c r="F91" s="52">
        <v>18</v>
      </c>
      <c r="G91" s="14">
        <f>SUM(Lapas2!J87)*1000</f>
        <v>918</v>
      </c>
      <c r="H91" s="14">
        <f>SUM(Lapas2!K87)*1000</f>
        <v>930.34399999999994</v>
      </c>
      <c r="I91" s="14">
        <f>SUM(Lapas2!I87)*1000</f>
        <v>3582.6559999999999</v>
      </c>
      <c r="J91" s="17">
        <f>SUM(H91)/1280</f>
        <v>0.72683124999999993</v>
      </c>
      <c r="K91" s="8">
        <v>536.29999999999995</v>
      </c>
      <c r="L91" s="3">
        <f t="shared" si="13"/>
        <v>1.6411548252099631E-2</v>
      </c>
      <c r="M91" s="3">
        <f t="shared" si="14"/>
        <v>6.564619300839852E-3</v>
      </c>
      <c r="N91" s="2">
        <f>SUM(213/(3822*2.5))</f>
        <v>2.2291993720565149E-2</v>
      </c>
      <c r="O91" s="6">
        <f t="shared" si="12"/>
        <v>29.448327427006944</v>
      </c>
    </row>
    <row r="92" spans="1:15" x14ac:dyDescent="0.25">
      <c r="A92" s="13" t="s">
        <v>180</v>
      </c>
      <c r="B92" s="1">
        <v>2022.03</v>
      </c>
      <c r="C92" s="7">
        <v>1166.1099999999999</v>
      </c>
      <c r="D92" s="11">
        <f t="shared" si="11"/>
        <v>2915.2749999999996</v>
      </c>
      <c r="E92" s="9">
        <f t="shared" si="15"/>
        <v>4847.1000000000004</v>
      </c>
      <c r="F92" s="52">
        <v>22.053999999999998</v>
      </c>
      <c r="G92" s="14">
        <f>SUM(Lapas2!J88)*1000</f>
        <v>1124.7540000000001</v>
      </c>
      <c r="H92" s="14">
        <f>SUM(Lapas2!K88)*1000</f>
        <v>880</v>
      </c>
      <c r="I92" s="14">
        <f>SUM(Lapas2!I88)*1000</f>
        <v>2842.346</v>
      </c>
      <c r="J92" s="17">
        <v>1</v>
      </c>
      <c r="K92" s="8">
        <v>536.29999999999995</v>
      </c>
      <c r="L92" s="3">
        <f t="shared" si="13"/>
        <v>4.5449554127549759E-3</v>
      </c>
      <c r="M92" s="3">
        <f t="shared" si="14"/>
        <v>1.8179821651019906E-3</v>
      </c>
      <c r="N92" s="2">
        <f>SUM(213/(3822*2.5))</f>
        <v>2.2291993720565149E-2</v>
      </c>
      <c r="O92" s="6">
        <f t="shared" si="12"/>
        <v>8.1553143603518876</v>
      </c>
    </row>
    <row r="93" spans="1:15" x14ac:dyDescent="0.25">
      <c r="A93" s="13" t="s">
        <v>90</v>
      </c>
      <c r="B93" s="1">
        <v>2022.03</v>
      </c>
      <c r="C93" s="7">
        <v>543.99</v>
      </c>
      <c r="D93" s="11">
        <f t="shared" si="11"/>
        <v>1359.9749999999999</v>
      </c>
      <c r="E93" s="9">
        <f t="shared" si="15"/>
        <v>13715</v>
      </c>
      <c r="F93" s="52">
        <v>18</v>
      </c>
      <c r="G93" s="14">
        <f>SUM(Lapas2!J89)*1000</f>
        <v>918</v>
      </c>
      <c r="H93" s="14">
        <f>SUM(Lapas2!K89)*1000</f>
        <v>1572.567</v>
      </c>
      <c r="I93" s="14">
        <f>SUM(Lapas2!I89)*1000</f>
        <v>11224.432999999999</v>
      </c>
      <c r="J93" s="17">
        <v>1</v>
      </c>
      <c r="K93" s="8">
        <v>536.29999999999995</v>
      </c>
      <c r="L93" s="3">
        <f t="shared" si="13"/>
        <v>3.8473854540101493E-2</v>
      </c>
      <c r="M93" s="3">
        <f t="shared" si="14"/>
        <v>1.5389541816040598E-2</v>
      </c>
      <c r="N93" s="2">
        <f>SUM(197.7/(3822*2.5))</f>
        <v>2.0690737833594975E-2</v>
      </c>
      <c r="O93" s="6">
        <f t="shared" si="12"/>
        <v>74.378893299073297</v>
      </c>
    </row>
    <row r="94" spans="1:15" x14ac:dyDescent="0.25">
      <c r="A94" s="13" t="s">
        <v>91</v>
      </c>
      <c r="B94" s="1">
        <v>2022.03</v>
      </c>
      <c r="C94" s="7">
        <v>551.74</v>
      </c>
      <c r="D94" s="11">
        <f t="shared" si="11"/>
        <v>1379.35</v>
      </c>
      <c r="E94" s="9">
        <f t="shared" si="15"/>
        <v>14095</v>
      </c>
      <c r="F94" s="52">
        <v>14</v>
      </c>
      <c r="G94" s="14">
        <f>SUM(Lapas2!J90)*1000</f>
        <v>714</v>
      </c>
      <c r="H94" s="14">
        <f>SUM(Lapas2!K90)*1000</f>
        <v>1920</v>
      </c>
      <c r="I94" s="14">
        <f>SUM(Lapas2!I90)*1000</f>
        <v>11461</v>
      </c>
      <c r="J94" s="17">
        <v>1</v>
      </c>
      <c r="K94" s="8">
        <v>536.29999999999995</v>
      </c>
      <c r="L94" s="3">
        <f t="shared" si="13"/>
        <v>3.8732920551226679E-2</v>
      </c>
      <c r="M94" s="3">
        <f t="shared" si="14"/>
        <v>1.5493168220490672E-2</v>
      </c>
      <c r="N94" s="2">
        <f>SUM(197.7/(3822*2.5))</f>
        <v>2.0690737833594975E-2</v>
      </c>
      <c r="O94" s="6">
        <f t="shared" si="12"/>
        <v>74.879728045922306</v>
      </c>
    </row>
    <row r="95" spans="1:15" x14ac:dyDescent="0.25">
      <c r="A95" s="13" t="s">
        <v>130</v>
      </c>
      <c r="B95" s="1">
        <v>2022.03</v>
      </c>
      <c r="C95" s="7">
        <v>1490.93</v>
      </c>
      <c r="D95" s="11">
        <f t="shared" si="11"/>
        <v>3727.3250000000003</v>
      </c>
      <c r="E95" s="9">
        <f t="shared" si="15"/>
        <v>33533</v>
      </c>
      <c r="F95" s="54">
        <v>87.4</v>
      </c>
      <c r="G95" s="14">
        <f>SUM(Lapas2!J91)*1000</f>
        <v>4457.3999999999996</v>
      </c>
      <c r="H95" s="14">
        <f>SUM(Lapas2!K91)*1000</f>
        <v>500</v>
      </c>
      <c r="I95" s="14">
        <f>SUM(Lapas2!I91)*1000</f>
        <v>28575.600000000002</v>
      </c>
      <c r="J95" s="17">
        <v>1</v>
      </c>
      <c r="K95" s="8">
        <v>536.29999999999995</v>
      </c>
      <c r="L95" s="3">
        <f t="shared" si="13"/>
        <v>3.5738005183756659E-2</v>
      </c>
      <c r="M95" s="3">
        <f t="shared" si="14"/>
        <v>1.4295202073502664E-2</v>
      </c>
      <c r="N95" s="2">
        <f>SUM(169/(3822*2.5))</f>
        <v>1.7687074829931974E-2</v>
      </c>
      <c r="O95" s="6">
        <f t="shared" si="12"/>
        <v>80.822873261726585</v>
      </c>
    </row>
    <row r="96" spans="1:15" x14ac:dyDescent="0.25">
      <c r="A96" s="13" t="s">
        <v>92</v>
      </c>
      <c r="B96" s="1">
        <v>2022.03</v>
      </c>
      <c r="C96" s="7">
        <v>182.98</v>
      </c>
      <c r="D96" s="11">
        <f t="shared" si="11"/>
        <v>457.45</v>
      </c>
      <c r="E96" s="9">
        <f t="shared" si="15"/>
        <v>5505</v>
      </c>
      <c r="F96" s="53"/>
      <c r="G96" s="14"/>
      <c r="H96" s="14"/>
      <c r="I96" s="14">
        <f>SUM(Lapas2!I92)*1000</f>
        <v>5505</v>
      </c>
      <c r="J96" s="17"/>
      <c r="K96" s="8">
        <v>536.29999999999995</v>
      </c>
      <c r="L96" s="3">
        <f t="shared" si="13"/>
        <v>5.6097809470724666E-2</v>
      </c>
      <c r="M96" s="3">
        <f t="shared" si="14"/>
        <v>2.2439123788289866E-2</v>
      </c>
      <c r="N96" s="2">
        <f>SUM(239.6/(3822*2.5))</f>
        <v>2.5075876504447932E-2</v>
      </c>
      <c r="O96" s="6">
        <f t="shared" si="12"/>
        <v>89.484903087274489</v>
      </c>
    </row>
    <row r="97" spans="1:15" x14ac:dyDescent="0.25">
      <c r="A97" s="13" t="s">
        <v>93</v>
      </c>
      <c r="B97" s="1">
        <v>2022.03</v>
      </c>
      <c r="C97" s="7">
        <v>160.13</v>
      </c>
      <c r="D97" s="11">
        <f t="shared" si="11"/>
        <v>400.32499999999999</v>
      </c>
      <c r="E97" s="9">
        <f t="shared" si="15"/>
        <v>4469</v>
      </c>
      <c r="F97" s="53"/>
      <c r="G97" s="14"/>
      <c r="H97" s="14"/>
      <c r="I97" s="14">
        <f>SUM(Lapas2!I93)*1000</f>
        <v>4469</v>
      </c>
      <c r="J97" s="17"/>
      <c r="K97" s="8">
        <v>536.29999999999995</v>
      </c>
      <c r="L97" s="3">
        <f t="shared" si="13"/>
        <v>5.2039109236238563E-2</v>
      </c>
      <c r="M97" s="3">
        <f t="shared" si="14"/>
        <v>2.0815643694495428E-2</v>
      </c>
      <c r="N97" s="2">
        <f>SUM(239.6/(3822*2.5))</f>
        <v>2.5075876504447932E-2</v>
      </c>
      <c r="O97" s="6">
        <f t="shared" si="12"/>
        <v>83.010632512898084</v>
      </c>
    </row>
    <row r="98" spans="1:15" x14ac:dyDescent="0.25">
      <c r="A98" s="13" t="s">
        <v>94</v>
      </c>
      <c r="B98" s="1">
        <v>2022.03</v>
      </c>
      <c r="C98" s="7">
        <v>261.27999999999997</v>
      </c>
      <c r="D98" s="11">
        <f t="shared" si="11"/>
        <v>653.19999999999993</v>
      </c>
      <c r="E98" s="9">
        <f t="shared" si="15"/>
        <v>7950</v>
      </c>
      <c r="F98" s="52">
        <v>11</v>
      </c>
      <c r="G98" s="14">
        <f>SUM(Lapas2!J94)*1000</f>
        <v>561</v>
      </c>
      <c r="H98" s="14"/>
      <c r="I98" s="14">
        <f>SUM(Lapas2!I94)*1000</f>
        <v>7389</v>
      </c>
      <c r="J98" s="17"/>
      <c r="K98" s="8">
        <v>536.29999999999995</v>
      </c>
      <c r="L98" s="3">
        <f t="shared" si="13"/>
        <v>5.2731691448254181E-2</v>
      </c>
      <c r="M98" s="3">
        <f t="shared" si="14"/>
        <v>2.1092676579301674E-2</v>
      </c>
      <c r="N98" s="2">
        <f>SUM(213/(3822*2.5))</f>
        <v>2.2291993720565149E-2</v>
      </c>
      <c r="O98" s="6">
        <f t="shared" si="12"/>
        <v>94.619964655036384</v>
      </c>
    </row>
    <row r="99" spans="1:15" x14ac:dyDescent="0.25">
      <c r="A99" s="13" t="s">
        <v>181</v>
      </c>
      <c r="B99" s="1">
        <v>2022.03</v>
      </c>
      <c r="C99" s="7">
        <v>310.74</v>
      </c>
      <c r="D99" s="11">
        <f t="shared" si="11"/>
        <v>776.85</v>
      </c>
      <c r="E99" s="9">
        <f t="shared" si="15"/>
        <v>5104.3999999999996</v>
      </c>
      <c r="F99" s="53"/>
      <c r="G99" s="14"/>
      <c r="H99" s="14"/>
      <c r="I99" s="14">
        <f>SUM(Lapas2!I95)*1000</f>
        <v>5104.3999999999996</v>
      </c>
      <c r="J99" s="17"/>
      <c r="K99" s="8">
        <v>536.29999999999995</v>
      </c>
      <c r="L99" s="3">
        <f t="shared" si="13"/>
        <v>3.0629488310047324E-2</v>
      </c>
      <c r="M99" s="3">
        <f t="shared" si="14"/>
        <v>1.2251795324018931E-2</v>
      </c>
      <c r="N99" s="2">
        <f>SUM(213/(3822*2.5))</f>
        <v>2.2291993720565149E-2</v>
      </c>
      <c r="O99" s="6">
        <f t="shared" si="12"/>
        <v>54.960518460563804</v>
      </c>
    </row>
    <row r="100" spans="1:15" x14ac:dyDescent="0.25">
      <c r="A100" s="13" t="s">
        <v>182</v>
      </c>
      <c r="B100" s="1">
        <v>2022.03</v>
      </c>
      <c r="C100" s="7">
        <v>337.23</v>
      </c>
      <c r="D100" s="11">
        <f t="shared" si="11"/>
        <v>843.07500000000005</v>
      </c>
      <c r="E100" s="9">
        <f t="shared" si="15"/>
        <v>7266.8</v>
      </c>
      <c r="F100" s="53"/>
      <c r="G100" s="14"/>
      <c r="H100" s="14"/>
      <c r="I100" s="14">
        <f>SUM(Lapas2!I96)*1000</f>
        <v>7266.8</v>
      </c>
      <c r="J100" s="17"/>
      <c r="K100" s="8">
        <v>536.29999999999995</v>
      </c>
      <c r="L100" s="3">
        <f t="shared" si="13"/>
        <v>4.0179932980990908E-2</v>
      </c>
      <c r="M100" s="3">
        <f t="shared" si="14"/>
        <v>1.6071973192396363E-2</v>
      </c>
      <c r="N100" s="2">
        <v>2.2290000000000001E-2</v>
      </c>
      <c r="O100" s="6">
        <f t="shared" si="12"/>
        <v>72.103962280827105</v>
      </c>
    </row>
    <row r="101" spans="1:15" x14ac:dyDescent="0.25">
      <c r="A101" s="13" t="s">
        <v>95</v>
      </c>
      <c r="B101" s="1">
        <v>2022.03</v>
      </c>
      <c r="C101" s="7">
        <v>1512.08</v>
      </c>
      <c r="D101" s="11">
        <f t="shared" si="11"/>
        <v>3780.2</v>
      </c>
      <c r="E101" s="9">
        <f t="shared" si="15"/>
        <v>28000</v>
      </c>
      <c r="F101" s="52">
        <v>61</v>
      </c>
      <c r="G101" s="14">
        <f>SUM(Lapas2!J97)*1000</f>
        <v>3111</v>
      </c>
      <c r="H101" s="14">
        <f>SUM(Lapas2!K97)*1000</f>
        <v>5760</v>
      </c>
      <c r="I101" s="14">
        <f>SUM(Lapas2!I97)*1000</f>
        <v>19129</v>
      </c>
      <c r="J101" s="17">
        <v>1</v>
      </c>
      <c r="K101" s="8">
        <v>536.29999999999995</v>
      </c>
      <c r="L101" s="3">
        <f t="shared" si="13"/>
        <v>2.3589009272265024E-2</v>
      </c>
      <c r="M101" s="3">
        <f t="shared" si="14"/>
        <v>9.4356037089060076E-3</v>
      </c>
      <c r="N101" s="2">
        <f>SUM(169/(3822*2.5))</f>
        <v>1.7687074829931974E-2</v>
      </c>
      <c r="O101" s="6">
        <f t="shared" si="12"/>
        <v>53.347451738814733</v>
      </c>
    </row>
    <row r="102" spans="1:15" x14ac:dyDescent="0.25">
      <c r="A102" s="13" t="s">
        <v>96</v>
      </c>
      <c r="B102" s="1">
        <v>2022.03</v>
      </c>
      <c r="C102" s="7">
        <v>1506.15</v>
      </c>
      <c r="D102" s="11">
        <f t="shared" si="11"/>
        <v>3765.375</v>
      </c>
      <c r="E102" s="9">
        <f t="shared" si="15"/>
        <v>34000</v>
      </c>
      <c r="F102" s="52">
        <v>48</v>
      </c>
      <c r="G102" s="14">
        <f>SUM(Lapas2!J98)*1000</f>
        <v>2448</v>
      </c>
      <c r="H102" s="14">
        <f>SUM(Lapas2!K98)*1000</f>
        <v>5520</v>
      </c>
      <c r="I102" s="14">
        <f>SUM(Lapas2!I98)*1000</f>
        <v>26032</v>
      </c>
      <c r="J102" s="17">
        <v>1</v>
      </c>
      <c r="K102" s="8">
        <v>536.29999999999995</v>
      </c>
      <c r="L102" s="3">
        <f t="shared" si="13"/>
        <v>3.2227863274404266E-2</v>
      </c>
      <c r="M102" s="3">
        <f t="shared" si="14"/>
        <v>1.2891145309761707E-2</v>
      </c>
      <c r="N102" s="2">
        <f>SUM(169/(3822*2.5))</f>
        <v>1.7687074829931974E-2</v>
      </c>
      <c r="O102" s="6">
        <f t="shared" si="12"/>
        <v>72.8845523282681</v>
      </c>
    </row>
    <row r="103" spans="1:15" x14ac:dyDescent="0.25">
      <c r="A103" s="13" t="s">
        <v>97</v>
      </c>
      <c r="B103" s="1">
        <v>2022.03</v>
      </c>
      <c r="C103" s="7">
        <v>1510.1200000000001</v>
      </c>
      <c r="D103" s="11">
        <f t="shared" si="11"/>
        <v>3775.3</v>
      </c>
      <c r="E103" s="9">
        <f t="shared" si="15"/>
        <v>26500</v>
      </c>
      <c r="F103" s="52">
        <v>44</v>
      </c>
      <c r="G103" s="14">
        <f>SUM(Lapas2!J99)*1000</f>
        <v>2244</v>
      </c>
      <c r="H103" s="14">
        <f>SUM(Lapas2!K99)*1000</f>
        <v>5600</v>
      </c>
      <c r="I103" s="14">
        <f>SUM(Lapas2!I99)*1000</f>
        <v>18656</v>
      </c>
      <c r="J103" s="17">
        <v>1</v>
      </c>
      <c r="K103" s="8">
        <v>536.29999999999995</v>
      </c>
      <c r="L103" s="3">
        <f t="shared" si="13"/>
        <v>2.3035586637638994E-2</v>
      </c>
      <c r="M103" s="3">
        <f t="shared" si="14"/>
        <v>9.2142346550555983E-3</v>
      </c>
      <c r="N103" s="2">
        <f t="shared" ref="N103:N104" si="18">SUM(169/(3822*2.5))</f>
        <v>1.7687074829931974E-2</v>
      </c>
      <c r="O103" s="6">
        <f t="shared" si="12"/>
        <v>52.095865165122035</v>
      </c>
    </row>
    <row r="104" spans="1:15" x14ac:dyDescent="0.25">
      <c r="A104" s="13" t="s">
        <v>98</v>
      </c>
      <c r="B104" s="1">
        <v>2022.03</v>
      </c>
      <c r="C104" s="7">
        <v>1516.23</v>
      </c>
      <c r="D104" s="11">
        <f t="shared" si="11"/>
        <v>3790.5749999999998</v>
      </c>
      <c r="E104" s="9">
        <f t="shared" si="15"/>
        <v>24000</v>
      </c>
      <c r="F104" s="52">
        <v>56</v>
      </c>
      <c r="G104" s="14">
        <f>SUM(Lapas2!J100)*1000</f>
        <v>2856</v>
      </c>
      <c r="H104" s="14">
        <f>SUM(Lapas2!K100)*1000</f>
        <v>5760</v>
      </c>
      <c r="I104" s="14">
        <f>SUM(Lapas2!I100)*1000</f>
        <v>15384</v>
      </c>
      <c r="J104" s="17">
        <v>1</v>
      </c>
      <c r="K104" s="8">
        <v>536.29999999999995</v>
      </c>
      <c r="L104" s="3">
        <f t="shared" ref="L104:L135" si="19">SUM(I104/(C104*K104))</f>
        <v>1.8918922099726013E-2</v>
      </c>
      <c r="M104" s="3">
        <f t="shared" ref="M104:M135" si="20">SUM(I104/(D104*K104))</f>
        <v>7.5675688398904066E-3</v>
      </c>
      <c r="N104" s="2">
        <f t="shared" si="18"/>
        <v>1.7687074829931974E-2</v>
      </c>
      <c r="O104" s="6">
        <f t="shared" si="12"/>
        <v>42.785869979380372</v>
      </c>
    </row>
    <row r="105" spans="1:15" x14ac:dyDescent="0.25">
      <c r="A105" s="13" t="s">
        <v>99</v>
      </c>
      <c r="B105" s="1">
        <v>2022.03</v>
      </c>
      <c r="C105" s="7">
        <v>1114.26</v>
      </c>
      <c r="D105" s="11">
        <f t="shared" si="11"/>
        <v>2785.65</v>
      </c>
      <c r="E105" s="9">
        <f t="shared" si="15"/>
        <v>27000</v>
      </c>
      <c r="F105" s="52">
        <v>32</v>
      </c>
      <c r="G105" s="14">
        <f>SUM(Lapas2!J101)*1000</f>
        <v>1632</v>
      </c>
      <c r="H105" s="14">
        <f>SUM(Lapas2!K101)*1000</f>
        <v>3200</v>
      </c>
      <c r="I105" s="14">
        <f>SUM(Lapas2!I101)*1000</f>
        <v>22168</v>
      </c>
      <c r="J105" s="17">
        <v>1</v>
      </c>
      <c r="K105" s="8">
        <v>536.29999999999995</v>
      </c>
      <c r="L105" s="3">
        <f t="shared" si="19"/>
        <v>3.7096434990761824E-2</v>
      </c>
      <c r="M105" s="3">
        <f t="shared" si="20"/>
        <v>1.4838573996304729E-2</v>
      </c>
      <c r="N105" s="2">
        <f>SUM(140.4/(3822*2.5))</f>
        <v>1.4693877551020409E-2</v>
      </c>
      <c r="O105" s="6">
        <f t="shared" si="12"/>
        <v>100.98473969707385</v>
      </c>
    </row>
    <row r="106" spans="1:15" x14ac:dyDescent="0.25">
      <c r="A106" s="13" t="s">
        <v>100</v>
      </c>
      <c r="B106" s="1">
        <v>2022.03</v>
      </c>
      <c r="C106" s="7">
        <v>2207.7600000000002</v>
      </c>
      <c r="D106" s="11">
        <f t="shared" si="11"/>
        <v>5519.4000000000005</v>
      </c>
      <c r="E106" s="9">
        <f t="shared" si="15"/>
        <v>53000</v>
      </c>
      <c r="F106" s="52">
        <v>64</v>
      </c>
      <c r="G106" s="14">
        <f>SUM(Lapas2!J102)*1000</f>
        <v>3264</v>
      </c>
      <c r="H106" s="14">
        <f>SUM(Lapas2!K102)*1000</f>
        <v>6400</v>
      </c>
      <c r="I106" s="14">
        <f>SUM(Lapas2!I102)*1000</f>
        <v>43336</v>
      </c>
      <c r="J106" s="17">
        <v>1</v>
      </c>
      <c r="K106" s="8">
        <v>536.29999999999995</v>
      </c>
      <c r="L106" s="3">
        <f t="shared" si="19"/>
        <v>3.6600680915905653E-2</v>
      </c>
      <c r="M106" s="3">
        <f t="shared" si="20"/>
        <v>1.4640272366362261E-2</v>
      </c>
      <c r="N106" s="2">
        <f t="shared" ref="N106:N107" si="21">SUM(140.4/(3822*2.5))</f>
        <v>1.4693877551020409E-2</v>
      </c>
      <c r="O106" s="6">
        <f t="shared" si="12"/>
        <v>99.635186937743157</v>
      </c>
    </row>
    <row r="107" spans="1:15" x14ac:dyDescent="0.25">
      <c r="A107" s="13" t="s">
        <v>101</v>
      </c>
      <c r="B107" s="1">
        <v>2022.03</v>
      </c>
      <c r="C107" s="7">
        <v>2200.5</v>
      </c>
      <c r="D107" s="11">
        <f t="shared" si="11"/>
        <v>5501.25</v>
      </c>
      <c r="E107" s="9">
        <f t="shared" si="15"/>
        <v>50000</v>
      </c>
      <c r="F107" s="52">
        <v>71</v>
      </c>
      <c r="G107" s="14">
        <f>SUM(Lapas2!J103)*1000</f>
        <v>3621</v>
      </c>
      <c r="H107" s="14">
        <f>SUM(Lapas2!K103)*1000</f>
        <v>6400</v>
      </c>
      <c r="I107" s="14">
        <f>SUM(Lapas2!I103)*1000</f>
        <v>39979</v>
      </c>
      <c r="J107" s="17">
        <v>1</v>
      </c>
      <c r="K107" s="8">
        <v>536.29999999999995</v>
      </c>
      <c r="L107" s="3">
        <f t="shared" si="19"/>
        <v>3.387682939348579E-2</v>
      </c>
      <c r="M107" s="3">
        <f t="shared" si="20"/>
        <v>1.3550731757394316E-2</v>
      </c>
      <c r="N107" s="2">
        <f t="shared" si="21"/>
        <v>1.4693877551020409E-2</v>
      </c>
      <c r="O107" s="6">
        <f t="shared" si="12"/>
        <v>92.220257793377982</v>
      </c>
    </row>
    <row r="108" spans="1:15" x14ac:dyDescent="0.25">
      <c r="A108" s="13" t="s">
        <v>102</v>
      </c>
      <c r="B108" s="1">
        <v>2022.03</v>
      </c>
      <c r="C108" s="7">
        <v>1235.3600000000001</v>
      </c>
      <c r="D108" s="11">
        <f t="shared" si="11"/>
        <v>3088.4000000000005</v>
      </c>
      <c r="E108" s="9">
        <f t="shared" si="15"/>
        <v>26987</v>
      </c>
      <c r="F108" s="52">
        <v>36</v>
      </c>
      <c r="G108" s="14">
        <f>SUM(Lapas2!J104)*1000</f>
        <v>1836</v>
      </c>
      <c r="H108" s="14">
        <f>SUM(Lapas2!K104)*1000</f>
        <v>3840</v>
      </c>
      <c r="I108" s="14">
        <f>SUM(Lapas2!I104)*1000</f>
        <v>21311</v>
      </c>
      <c r="J108" s="17">
        <v>1</v>
      </c>
      <c r="K108" s="8">
        <v>536.29999999999995</v>
      </c>
      <c r="L108" s="3">
        <f t="shared" si="19"/>
        <v>3.2166402871271142E-2</v>
      </c>
      <c r="M108" s="3">
        <f t="shared" si="20"/>
        <v>1.2866561148508454E-2</v>
      </c>
      <c r="N108" s="2">
        <f>SUM(169/(3822*2.5))</f>
        <v>1.7687074829931974E-2</v>
      </c>
      <c r="O108" s="6">
        <f t="shared" si="12"/>
        <v>72.745557262720865</v>
      </c>
    </row>
    <row r="109" spans="1:15" x14ac:dyDescent="0.25">
      <c r="A109" s="13" t="s">
        <v>103</v>
      </c>
      <c r="B109" s="1">
        <v>2022.03</v>
      </c>
      <c r="C109" s="7">
        <v>1235.3600000000001</v>
      </c>
      <c r="D109" s="11">
        <f t="shared" si="11"/>
        <v>3088.4000000000005</v>
      </c>
      <c r="E109" s="9">
        <f t="shared" si="15"/>
        <v>29000</v>
      </c>
      <c r="F109" s="52">
        <v>59</v>
      </c>
      <c r="G109" s="14">
        <f>SUM(Lapas2!J105)*1000</f>
        <v>3009</v>
      </c>
      <c r="H109" s="14">
        <f>SUM(Lapas2!K105)*1000</f>
        <v>3840</v>
      </c>
      <c r="I109" s="14">
        <f>SUM(Lapas2!I105)*1000</f>
        <v>22151</v>
      </c>
      <c r="J109" s="17">
        <v>1</v>
      </c>
      <c r="K109" s="8">
        <v>536.29999999999995</v>
      </c>
      <c r="L109" s="3">
        <f t="shared" si="19"/>
        <v>3.3434282295599783E-2</v>
      </c>
      <c r="M109" s="3">
        <f t="shared" si="20"/>
        <v>1.3373712918239912E-2</v>
      </c>
      <c r="N109" s="2">
        <f>SUM(169/(3822*2.5))</f>
        <v>1.7687074829931974E-2</v>
      </c>
      <c r="O109" s="6">
        <f t="shared" si="12"/>
        <v>75.612915345433336</v>
      </c>
    </row>
    <row r="110" spans="1:15" x14ac:dyDescent="0.25">
      <c r="A110" s="13" t="s">
        <v>104</v>
      </c>
      <c r="B110" s="1">
        <v>2022.03</v>
      </c>
      <c r="C110" s="7">
        <v>1101.98</v>
      </c>
      <c r="D110" s="11">
        <f t="shared" si="11"/>
        <v>2754.95</v>
      </c>
      <c r="E110" s="9">
        <f t="shared" si="15"/>
        <v>29000</v>
      </c>
      <c r="F110" s="52">
        <v>31</v>
      </c>
      <c r="G110" s="14">
        <f>SUM(Lapas2!J106)*1000</f>
        <v>1581</v>
      </c>
      <c r="H110" s="14">
        <f>SUM(Lapas2!K106)*1000</f>
        <v>3200</v>
      </c>
      <c r="I110" s="14">
        <f>SUM(Lapas2!I106)*1000</f>
        <v>24219</v>
      </c>
      <c r="J110" s="17">
        <v>1</v>
      </c>
      <c r="K110" s="8">
        <v>536.29999999999995</v>
      </c>
      <c r="L110" s="3">
        <f t="shared" si="19"/>
        <v>4.0980258892696728E-2</v>
      </c>
      <c r="M110" s="3">
        <f t="shared" si="20"/>
        <v>1.639210355707869E-2</v>
      </c>
      <c r="N110" s="2">
        <f>SUM(140.4/(3822*2.5))</f>
        <v>1.4693877551020409E-2</v>
      </c>
      <c r="O110" s="6">
        <f t="shared" si="12"/>
        <v>111.55737143011886</v>
      </c>
    </row>
    <row r="111" spans="1:15" x14ac:dyDescent="0.25">
      <c r="A111" s="13" t="s">
        <v>105</v>
      </c>
      <c r="B111" s="1">
        <v>2022.03</v>
      </c>
      <c r="C111" s="7">
        <v>553.98</v>
      </c>
      <c r="D111" s="11">
        <f t="shared" si="11"/>
        <v>1384.95</v>
      </c>
      <c r="E111" s="9">
        <f t="shared" si="15"/>
        <v>12756</v>
      </c>
      <c r="F111" s="52">
        <v>18</v>
      </c>
      <c r="G111" s="14">
        <f>SUM(Lapas2!J107)*1000</f>
        <v>918</v>
      </c>
      <c r="H111" s="14"/>
      <c r="I111" s="14">
        <f>SUM(Lapas2!I107)*1000</f>
        <v>11838</v>
      </c>
      <c r="J111" s="17"/>
      <c r="K111" s="8">
        <v>536.29999999999995</v>
      </c>
      <c r="L111" s="3">
        <f t="shared" si="19"/>
        <v>3.984524052035178E-2</v>
      </c>
      <c r="M111" s="3">
        <f t="shared" si="20"/>
        <v>1.5938096208140712E-2</v>
      </c>
      <c r="N111" s="2">
        <f>SUM(213/(3822*2.5))</f>
        <v>2.2291993720565149E-2</v>
      </c>
      <c r="O111" s="6">
        <f t="shared" si="12"/>
        <v>71.496952708349539</v>
      </c>
    </row>
    <row r="112" spans="1:15" x14ac:dyDescent="0.25">
      <c r="A112" s="13" t="s">
        <v>106</v>
      </c>
      <c r="B112" s="1">
        <v>2022.03</v>
      </c>
      <c r="C112" s="7">
        <v>542.32000000000005</v>
      </c>
      <c r="D112" s="11">
        <f t="shared" si="11"/>
        <v>1355.8000000000002</v>
      </c>
      <c r="E112" s="9">
        <f t="shared" si="15"/>
        <v>13300</v>
      </c>
      <c r="F112" s="52">
        <v>16</v>
      </c>
      <c r="G112" s="14">
        <f>SUM(Lapas2!J108)*1000</f>
        <v>816</v>
      </c>
      <c r="H112" s="14">
        <f>SUM(Lapas2!K108)*1000</f>
        <v>1600</v>
      </c>
      <c r="I112" s="14">
        <f>SUM(Lapas2!I108)*1000</f>
        <v>10884</v>
      </c>
      <c r="J112" s="17">
        <v>1</v>
      </c>
      <c r="K112" s="8">
        <v>536.29999999999995</v>
      </c>
      <c r="L112" s="3">
        <f t="shared" si="19"/>
        <v>3.7421838075417831E-2</v>
      </c>
      <c r="M112" s="3">
        <f t="shared" si="20"/>
        <v>1.4968735230167134E-2</v>
      </c>
      <c r="N112" s="2">
        <f>SUM(197.7/(3822*2.5))</f>
        <v>2.0690737833594975E-2</v>
      </c>
      <c r="O112" s="6">
        <f t="shared" si="12"/>
        <v>72.345101226225069</v>
      </c>
    </row>
    <row r="113" spans="1:15" x14ac:dyDescent="0.25">
      <c r="A113" s="13" t="s">
        <v>107</v>
      </c>
      <c r="B113" s="1">
        <v>2022.03</v>
      </c>
      <c r="C113" s="7">
        <v>541.41</v>
      </c>
      <c r="D113" s="11">
        <f t="shared" si="11"/>
        <v>1353.5249999999999</v>
      </c>
      <c r="E113" s="9">
        <f t="shared" si="15"/>
        <v>12423</v>
      </c>
      <c r="F113" s="52">
        <v>16</v>
      </c>
      <c r="G113" s="14">
        <f>SUM(Lapas2!J109)*1000</f>
        <v>816</v>
      </c>
      <c r="H113" s="14">
        <f>SUM(Lapas2!K109)*1000</f>
        <v>1606.8329999999999</v>
      </c>
      <c r="I113" s="14">
        <f>SUM(Lapas2!I109)*1000</f>
        <v>10000.166999999999</v>
      </c>
      <c r="J113" s="17">
        <v>1</v>
      </c>
      <c r="K113" s="8">
        <v>536.29999999999995</v>
      </c>
      <c r="L113" s="3">
        <f t="shared" si="19"/>
        <v>3.4440796180350806E-2</v>
      </c>
      <c r="M113" s="3">
        <f t="shared" si="20"/>
        <v>1.3776318472140323E-2</v>
      </c>
      <c r="N113" s="2">
        <f>SUM(197.7/(3822*2.5))</f>
        <v>2.0690737833594975E-2</v>
      </c>
      <c r="O113" s="6">
        <f t="shared" si="12"/>
        <v>66.582055134699431</v>
      </c>
    </row>
    <row r="114" spans="1:15" x14ac:dyDescent="0.25">
      <c r="A114" s="13" t="s">
        <v>326</v>
      </c>
      <c r="B114" s="1">
        <v>2022.03</v>
      </c>
      <c r="C114" s="7">
        <v>374.35</v>
      </c>
      <c r="D114" s="11">
        <f t="shared" si="11"/>
        <v>935.875</v>
      </c>
      <c r="E114" s="9">
        <f t="shared" si="15"/>
        <v>9475</v>
      </c>
      <c r="F114" s="52">
        <v>9</v>
      </c>
      <c r="G114" s="14">
        <f>SUM(Lapas2!J110)*1000</f>
        <v>459</v>
      </c>
      <c r="H114" s="14">
        <f>SUM(Lapas2!K110)*1000</f>
        <v>960</v>
      </c>
      <c r="I114" s="14">
        <f>SUM(Lapas2!I110)*1000</f>
        <v>8055.9999999999991</v>
      </c>
      <c r="J114" s="17">
        <v>1</v>
      </c>
      <c r="K114" s="8">
        <v>536.29999999999995</v>
      </c>
      <c r="L114" s="3">
        <f t="shared" si="19"/>
        <v>4.012673493275596E-2</v>
      </c>
      <c r="M114" s="3">
        <f t="shared" si="20"/>
        <v>1.6050693973102385E-2</v>
      </c>
      <c r="N114" s="2">
        <v>2.2290000000000001E-2</v>
      </c>
      <c r="O114" s="6">
        <f t="shared" si="12"/>
        <v>72.008496963222896</v>
      </c>
    </row>
    <row r="115" spans="1:15" x14ac:dyDescent="0.25">
      <c r="A115" s="13" t="s">
        <v>128</v>
      </c>
      <c r="B115" s="1">
        <v>2022.03</v>
      </c>
      <c r="C115" s="7">
        <v>2192.8000000000002</v>
      </c>
      <c r="D115" s="11">
        <f t="shared" si="11"/>
        <v>5482</v>
      </c>
      <c r="E115" s="9">
        <f t="shared" si="15"/>
        <v>38250</v>
      </c>
      <c r="F115" s="52">
        <v>74</v>
      </c>
      <c r="G115" s="14">
        <f>SUM(Lapas2!J111)*1000</f>
        <v>3774</v>
      </c>
      <c r="H115" s="14">
        <f>SUM(Lapas2!K111)*1000</f>
        <v>5993.0110000000004</v>
      </c>
      <c r="I115" s="14">
        <f>SUM(Lapas2!I111)*1000</f>
        <v>28482.989000000001</v>
      </c>
      <c r="J115" s="17">
        <f>SUM(H115)/7200</f>
        <v>0.83236263888888895</v>
      </c>
      <c r="K115" s="8">
        <v>536.29999999999995</v>
      </c>
      <c r="L115" s="3">
        <f t="shared" si="19"/>
        <v>2.4220256751317334E-2</v>
      </c>
      <c r="M115" s="3">
        <f t="shared" si="20"/>
        <v>9.6881027005269339E-3</v>
      </c>
      <c r="N115" s="2">
        <f>SUM(140.4/(3822*2.5))</f>
        <v>1.4693877551020409E-2</v>
      </c>
      <c r="O115" s="6">
        <f t="shared" si="12"/>
        <v>65.932921156363861</v>
      </c>
    </row>
    <row r="116" spans="1:15" x14ac:dyDescent="0.25">
      <c r="A116" s="13" t="s">
        <v>108</v>
      </c>
      <c r="B116" s="1">
        <v>2022.03</v>
      </c>
      <c r="C116" s="7">
        <v>1346.8500000000001</v>
      </c>
      <c r="D116" s="11">
        <f t="shared" si="11"/>
        <v>3367.1250000000005</v>
      </c>
      <c r="E116" s="9">
        <f t="shared" si="15"/>
        <v>25940</v>
      </c>
      <c r="F116" s="54">
        <v>53</v>
      </c>
      <c r="G116" s="14">
        <f>SUM(Lapas2!J112)*1000</f>
        <v>2703</v>
      </c>
      <c r="H116" s="14">
        <f>SUM(Lapas2!K112)*1000</f>
        <v>1381.5440000000001</v>
      </c>
      <c r="I116" s="14">
        <f>SUM(Lapas2!I112)*1000</f>
        <v>21855.456000000002</v>
      </c>
      <c r="J116" s="17">
        <v>1</v>
      </c>
      <c r="K116" s="8">
        <v>536.29999999999995</v>
      </c>
      <c r="L116" s="3">
        <f t="shared" si="19"/>
        <v>3.0257486250938312E-2</v>
      </c>
      <c r="M116" s="3">
        <f t="shared" si="20"/>
        <v>1.2102994500375323E-2</v>
      </c>
      <c r="N116" s="2">
        <f>SUM(169/(3822*2.5))</f>
        <v>1.7687074829931974E-2</v>
      </c>
      <c r="O116" s="6">
        <f t="shared" si="12"/>
        <v>68.42846890596816</v>
      </c>
    </row>
    <row r="117" spans="1:15" x14ac:dyDescent="0.25">
      <c r="A117" s="13" t="s">
        <v>129</v>
      </c>
      <c r="B117" s="1">
        <v>2022.03</v>
      </c>
      <c r="C117" s="7">
        <v>2459.61</v>
      </c>
      <c r="D117" s="11">
        <f t="shared" si="11"/>
        <v>6149.0250000000005</v>
      </c>
      <c r="E117" s="9">
        <f t="shared" si="15"/>
        <v>30269</v>
      </c>
      <c r="F117" s="52">
        <v>63</v>
      </c>
      <c r="G117" s="14">
        <f>SUM(Lapas2!J113)*1000</f>
        <v>3213</v>
      </c>
      <c r="H117" s="14">
        <f>SUM(Lapas2!K113)*1000</f>
        <v>6829.9440000000004</v>
      </c>
      <c r="I117" s="14">
        <f>SUM(Lapas2!I113)*1000</f>
        <v>20226.056</v>
      </c>
      <c r="J117" s="17">
        <v>1</v>
      </c>
      <c r="K117" s="8">
        <v>536.29999999999995</v>
      </c>
      <c r="L117" s="3">
        <f t="shared" si="19"/>
        <v>1.5333353858107041E-2</v>
      </c>
      <c r="M117" s="3">
        <f t="shared" si="20"/>
        <v>6.1333415432428158E-3</v>
      </c>
      <c r="N117" s="2">
        <f>SUM(140.4/(3822*2.5))</f>
        <v>1.4693877551020409E-2</v>
      </c>
      <c r="O117" s="6">
        <f t="shared" si="12"/>
        <v>41.740796613735824</v>
      </c>
    </row>
    <row r="118" spans="1:15" x14ac:dyDescent="0.25">
      <c r="A118" s="13" t="s">
        <v>109</v>
      </c>
      <c r="B118" s="1">
        <v>2022.03</v>
      </c>
      <c r="C118" s="7">
        <v>624.74</v>
      </c>
      <c r="D118" s="11">
        <f t="shared" si="11"/>
        <v>1561.85</v>
      </c>
      <c r="E118" s="9">
        <f t="shared" si="15"/>
        <v>17650</v>
      </c>
      <c r="F118" s="52">
        <v>42</v>
      </c>
      <c r="G118" s="14">
        <f>SUM(Lapas2!J114)*1000</f>
        <v>2142</v>
      </c>
      <c r="H118" s="14">
        <f>SUM(Lapas2!K114)*1000</f>
        <v>320</v>
      </c>
      <c r="I118" s="14">
        <f>SUM(Lapas2!I114)*1000</f>
        <v>15188</v>
      </c>
      <c r="J118" s="17">
        <v>1</v>
      </c>
      <c r="K118" s="8">
        <v>536.29999999999995</v>
      </c>
      <c r="L118" s="3">
        <f t="shared" si="19"/>
        <v>4.5330809882434125E-2</v>
      </c>
      <c r="M118" s="3">
        <f t="shared" si="20"/>
        <v>1.813232395297365E-2</v>
      </c>
      <c r="N118" s="2">
        <f>SUM(213/(3822*2.5))</f>
        <v>2.2291993720565149E-2</v>
      </c>
      <c r="O118" s="6">
        <f t="shared" si="12"/>
        <v>81.340072943973354</v>
      </c>
    </row>
    <row r="119" spans="1:15" x14ac:dyDescent="0.25">
      <c r="A119" s="13" t="s">
        <v>110</v>
      </c>
      <c r="B119" s="1">
        <v>2022.03</v>
      </c>
      <c r="C119" s="7">
        <v>547.66999999999996</v>
      </c>
      <c r="D119" s="11">
        <f t="shared" si="11"/>
        <v>1369.175</v>
      </c>
      <c r="E119" s="9">
        <f t="shared" si="15"/>
        <v>8923</v>
      </c>
      <c r="F119" s="52">
        <v>27</v>
      </c>
      <c r="G119" s="14">
        <f>SUM(Lapas2!J115)*1000</f>
        <v>1377</v>
      </c>
      <c r="H119" s="14">
        <f>SUM(Lapas2!K115)*1000</f>
        <v>1600</v>
      </c>
      <c r="I119" s="14">
        <f>SUM(Lapas2!I115)*1000</f>
        <v>5946</v>
      </c>
      <c r="J119" s="17">
        <v>1</v>
      </c>
      <c r="K119" s="8">
        <v>536.29999999999995</v>
      </c>
      <c r="L119" s="3">
        <f t="shared" si="19"/>
        <v>2.024408517522136E-2</v>
      </c>
      <c r="M119" s="3">
        <f t="shared" si="20"/>
        <v>8.0976340700885455E-3</v>
      </c>
      <c r="N119" s="2">
        <f>SUM(213/(3822*2.5))</f>
        <v>2.2291993720565149E-2</v>
      </c>
      <c r="O119" s="6">
        <f t="shared" si="12"/>
        <v>36.325302131312704</v>
      </c>
    </row>
    <row r="120" spans="1:15" x14ac:dyDescent="0.25">
      <c r="A120" s="13" t="s">
        <v>111</v>
      </c>
      <c r="B120" s="1">
        <v>2022.03</v>
      </c>
      <c r="C120" s="7">
        <v>2105.0500000000002</v>
      </c>
      <c r="D120" s="11">
        <f t="shared" si="11"/>
        <v>5262.625</v>
      </c>
      <c r="E120" s="9">
        <f t="shared" si="15"/>
        <v>29482.999999999996</v>
      </c>
      <c r="F120" s="52">
        <v>76</v>
      </c>
      <c r="G120" s="14">
        <f>SUM(Lapas2!J116)*1000</f>
        <v>3876</v>
      </c>
      <c r="H120" s="14">
        <f>SUM(Lapas2!K116)*1000</f>
        <v>5467.71</v>
      </c>
      <c r="I120" s="14">
        <f>SUM(Lapas2!I116)*1000</f>
        <v>20139.289999999997</v>
      </c>
      <c r="J120" s="17">
        <f>SUM(H120)/6400</f>
        <v>0.85432968750000005</v>
      </c>
      <c r="K120" s="8">
        <v>536.29999999999995</v>
      </c>
      <c r="L120" s="3">
        <f t="shared" si="19"/>
        <v>1.7839141193467242E-2</v>
      </c>
      <c r="M120" s="3">
        <f t="shared" si="20"/>
        <v>7.135656477386898E-3</v>
      </c>
      <c r="N120" s="2">
        <f>SUM(140.4/(3822*2.5))</f>
        <v>1.4693877551020409E-2</v>
      </c>
      <c r="O120" s="6">
        <f t="shared" si="12"/>
        <v>48.562106582216387</v>
      </c>
    </row>
    <row r="121" spans="1:15" x14ac:dyDescent="0.25">
      <c r="A121" s="13" t="s">
        <v>112</v>
      </c>
      <c r="B121" s="1">
        <v>2022.03</v>
      </c>
      <c r="C121" s="7">
        <v>2230.81</v>
      </c>
      <c r="D121" s="11">
        <f t="shared" ref="D121:D149" si="22">SUM(C121*2.5)</f>
        <v>5577.0249999999996</v>
      </c>
      <c r="E121" s="9">
        <f t="shared" si="15"/>
        <v>40006</v>
      </c>
      <c r="F121" s="52">
        <v>65</v>
      </c>
      <c r="G121" s="14">
        <f>SUM(Lapas2!J117)*1000</f>
        <v>3315</v>
      </c>
      <c r="H121" s="14">
        <f>SUM(Lapas2!K117)*1000</f>
        <v>6400</v>
      </c>
      <c r="I121" s="14">
        <f>SUM(Lapas2!I117)*1000</f>
        <v>30291</v>
      </c>
      <c r="J121" s="17">
        <v>1</v>
      </c>
      <c r="K121" s="8">
        <v>536.29999999999995</v>
      </c>
      <c r="L121" s="3">
        <f t="shared" si="19"/>
        <v>2.5318806599994269E-2</v>
      </c>
      <c r="M121" s="3">
        <f t="shared" si="20"/>
        <v>1.0127522639997709E-2</v>
      </c>
      <c r="N121" s="2">
        <f>SUM(140.4/(3822*2.5))</f>
        <v>1.4693877551020409E-2</v>
      </c>
      <c r="O121" s="6">
        <f t="shared" ref="O121:O149" si="23">SUM(M121/N121)*100</f>
        <v>68.923417966651073</v>
      </c>
    </row>
    <row r="122" spans="1:15" x14ac:dyDescent="0.25">
      <c r="A122" s="13" t="s">
        <v>113</v>
      </c>
      <c r="B122" s="1">
        <v>2022.03</v>
      </c>
      <c r="C122" s="7">
        <v>1162.1400000000001</v>
      </c>
      <c r="D122" s="11">
        <f t="shared" si="22"/>
        <v>2905.3500000000004</v>
      </c>
      <c r="E122" s="9">
        <f t="shared" si="15"/>
        <v>27509.999999999996</v>
      </c>
      <c r="F122" s="52">
        <v>53</v>
      </c>
      <c r="G122" s="14">
        <f>SUM(Lapas2!J118)*1000</f>
        <v>2703</v>
      </c>
      <c r="H122" s="14">
        <f>SUM(Lapas2!K118)*1000</f>
        <v>2395.0659999999998</v>
      </c>
      <c r="I122" s="14">
        <f>SUM(Lapas2!I118)*1000</f>
        <v>22411.933999999997</v>
      </c>
      <c r="J122" s="17">
        <v>1</v>
      </c>
      <c r="K122" s="8">
        <v>536.29999999999995</v>
      </c>
      <c r="L122" s="3">
        <f t="shared" si="19"/>
        <v>3.5959453956490355E-2</v>
      </c>
      <c r="M122" s="3">
        <f t="shared" si="20"/>
        <v>1.4383781582596143E-2</v>
      </c>
      <c r="N122" s="2">
        <f>SUM(197.7/(3822*2.5))</f>
        <v>2.0690737833594975E-2</v>
      </c>
      <c r="O122" s="6">
        <f t="shared" si="23"/>
        <v>69.517973202683947</v>
      </c>
    </row>
    <row r="123" spans="1:15" x14ac:dyDescent="0.25">
      <c r="A123" s="13" t="s">
        <v>114</v>
      </c>
      <c r="B123" s="1">
        <v>2022.03</v>
      </c>
      <c r="C123" s="7">
        <v>2281.4499999999998</v>
      </c>
      <c r="D123" s="11">
        <f t="shared" si="22"/>
        <v>5703.625</v>
      </c>
      <c r="E123" s="9">
        <f t="shared" si="15"/>
        <v>45100</v>
      </c>
      <c r="F123" s="52">
        <v>71</v>
      </c>
      <c r="G123" s="14">
        <f>SUM(Lapas2!J119)*1000</f>
        <v>3621</v>
      </c>
      <c r="H123" s="14">
        <f>SUM(Lapas2!K119)*1000</f>
        <v>6002.6440000000002</v>
      </c>
      <c r="I123" s="14">
        <f>SUM(Lapas2!I119)*1000</f>
        <v>35476.356</v>
      </c>
      <c r="J123" s="17">
        <v>1</v>
      </c>
      <c r="K123" s="8">
        <v>536.29999999999995</v>
      </c>
      <c r="L123" s="3">
        <f t="shared" si="19"/>
        <v>2.8994808991522389E-2</v>
      </c>
      <c r="M123" s="3">
        <f t="shared" si="20"/>
        <v>1.1597923596608955E-2</v>
      </c>
      <c r="N123" s="2">
        <f>SUM(140.4/(3822*2.5))</f>
        <v>1.4693877551020409E-2</v>
      </c>
      <c r="O123" s="6">
        <f t="shared" si="23"/>
        <v>78.930313365810932</v>
      </c>
    </row>
    <row r="124" spans="1:15" x14ac:dyDescent="0.25">
      <c r="A124" s="13" t="s">
        <v>115</v>
      </c>
      <c r="B124" s="1">
        <v>2022.03</v>
      </c>
      <c r="C124" s="7">
        <v>1723.37</v>
      </c>
      <c r="D124" s="11">
        <f t="shared" si="22"/>
        <v>4308.4249999999993</v>
      </c>
      <c r="E124" s="9">
        <f t="shared" si="15"/>
        <v>45021</v>
      </c>
      <c r="F124" s="52">
        <v>35</v>
      </c>
      <c r="G124" s="14">
        <f>SUM(Lapas2!J120)*1000</f>
        <v>1785</v>
      </c>
      <c r="H124" s="14">
        <f>SUM(Lapas2!K120)*1000</f>
        <v>5120</v>
      </c>
      <c r="I124" s="14">
        <f>SUM(Lapas2!I120)*1000</f>
        <v>38116</v>
      </c>
      <c r="J124" s="17">
        <v>1</v>
      </c>
      <c r="K124" s="8">
        <v>536.29999999999995</v>
      </c>
      <c r="L124" s="3">
        <f t="shared" si="19"/>
        <v>4.1240221835044007E-2</v>
      </c>
      <c r="M124" s="3">
        <f t="shared" si="20"/>
        <v>1.6496088734017606E-2</v>
      </c>
      <c r="N124" s="2">
        <f>SUM(140.4/(3822*2.5))</f>
        <v>1.4693877551020409E-2</v>
      </c>
      <c r="O124" s="6">
        <f t="shared" si="23"/>
        <v>112.26504832873093</v>
      </c>
    </row>
    <row r="125" spans="1:15" x14ac:dyDescent="0.25">
      <c r="A125" s="13" t="s">
        <v>116</v>
      </c>
      <c r="B125" s="1">
        <v>2022.03</v>
      </c>
      <c r="C125" s="7">
        <v>1069.68</v>
      </c>
      <c r="D125" s="11">
        <f t="shared" si="22"/>
        <v>2674.2000000000003</v>
      </c>
      <c r="E125" s="9">
        <f t="shared" si="15"/>
        <v>15249.999999999998</v>
      </c>
      <c r="F125" s="52">
        <v>53</v>
      </c>
      <c r="G125" s="14">
        <f>SUM(Lapas2!J121)*1000</f>
        <v>2703</v>
      </c>
      <c r="H125" s="14">
        <f>SUM(Lapas2!K121)*1000</f>
        <v>3018.1770000000001</v>
      </c>
      <c r="I125" s="14">
        <f>SUM(Lapas2!I121)*1000</f>
        <v>9528.8229999999985</v>
      </c>
      <c r="J125" s="17">
        <v>1</v>
      </c>
      <c r="K125" s="8">
        <v>536.29999999999995</v>
      </c>
      <c r="L125" s="3">
        <f t="shared" si="19"/>
        <v>1.661030423753623E-2</v>
      </c>
      <c r="M125" s="3">
        <f t="shared" si="20"/>
        <v>6.6441216950144924E-3</v>
      </c>
      <c r="N125" s="2">
        <f>SUM(169/(3822*2.5))</f>
        <v>1.7687074829931974E-2</v>
      </c>
      <c r="O125" s="6">
        <f t="shared" si="23"/>
        <v>37.564841891043471</v>
      </c>
    </row>
    <row r="126" spans="1:15" x14ac:dyDescent="0.25">
      <c r="A126" s="13" t="s">
        <v>117</v>
      </c>
      <c r="B126" s="1">
        <v>2022.03</v>
      </c>
      <c r="C126" s="7">
        <v>2916.78</v>
      </c>
      <c r="D126" s="11">
        <f t="shared" si="22"/>
        <v>7291.9500000000007</v>
      </c>
      <c r="E126" s="9">
        <f t="shared" si="15"/>
        <v>39187</v>
      </c>
      <c r="F126" s="54">
        <v>91.9</v>
      </c>
      <c r="G126" s="14">
        <f>SUM(Lapas2!J122)*1000</f>
        <v>4686.8999999999996</v>
      </c>
      <c r="H126" s="14">
        <f>SUM(Lapas2!K122)*1000</f>
        <v>7200</v>
      </c>
      <c r="I126" s="14">
        <f>SUM(Lapas2!I122)*1000</f>
        <v>27300.100000000002</v>
      </c>
      <c r="J126" s="17">
        <v>1</v>
      </c>
      <c r="K126" s="8">
        <v>536.29999999999995</v>
      </c>
      <c r="L126" s="3">
        <f t="shared" si="19"/>
        <v>1.7452303926266743E-2</v>
      </c>
      <c r="M126" s="3">
        <f t="shared" si="20"/>
        <v>6.9809215705066976E-3</v>
      </c>
      <c r="N126" s="2">
        <f>SUM(169/(3822*2.5))</f>
        <v>1.7687074829931974E-2</v>
      </c>
      <c r="O126" s="6">
        <f t="shared" si="23"/>
        <v>39.469056571710944</v>
      </c>
    </row>
    <row r="127" spans="1:15" x14ac:dyDescent="0.25">
      <c r="A127" s="13" t="s">
        <v>118</v>
      </c>
      <c r="B127" s="1">
        <v>2022.03</v>
      </c>
      <c r="C127" s="7">
        <v>1127.8800000000001</v>
      </c>
      <c r="D127" s="11">
        <f t="shared" si="22"/>
        <v>2819.7000000000003</v>
      </c>
      <c r="E127" s="9">
        <f t="shared" si="15"/>
        <v>26680</v>
      </c>
      <c r="F127" s="52">
        <v>26</v>
      </c>
      <c r="G127" s="14">
        <f>SUM(Lapas2!J123)*1000</f>
        <v>1326</v>
      </c>
      <c r="H127" s="14">
        <f>SUM(Lapas2!K123)*1000</f>
        <v>2880</v>
      </c>
      <c r="I127" s="14">
        <f>SUM(Lapas2!I123)*1000</f>
        <v>22474</v>
      </c>
      <c r="J127" s="17">
        <v>1</v>
      </c>
      <c r="K127" s="8">
        <v>536.29999999999995</v>
      </c>
      <c r="L127" s="3">
        <f t="shared" si="19"/>
        <v>3.715435136970275E-2</v>
      </c>
      <c r="M127" s="3">
        <f t="shared" si="20"/>
        <v>1.48617405478811E-2</v>
      </c>
      <c r="N127" s="2">
        <f>SUM(197.7/(3822*2.5))</f>
        <v>2.0690737833594975E-2</v>
      </c>
      <c r="O127" s="6">
        <f t="shared" si="23"/>
        <v>71.827987321701528</v>
      </c>
    </row>
    <row r="128" spans="1:15" x14ac:dyDescent="0.25">
      <c r="A128" s="13" t="s">
        <v>119</v>
      </c>
      <c r="B128" s="1">
        <v>2022.03</v>
      </c>
      <c r="C128" s="7">
        <v>2277.84</v>
      </c>
      <c r="D128" s="11">
        <f t="shared" si="22"/>
        <v>5694.6</v>
      </c>
      <c r="E128" s="9">
        <f t="shared" si="15"/>
        <v>47604</v>
      </c>
      <c r="F128" s="52">
        <v>0</v>
      </c>
      <c r="G128" s="14">
        <f>SUM(Lapas2!J124)*1000</f>
        <v>4850.1000000000004</v>
      </c>
      <c r="H128" s="14">
        <f>SUM(Lapas2!K124)*1000</f>
        <v>6400</v>
      </c>
      <c r="I128" s="14">
        <f>SUM(Lapas2!I124)*1000</f>
        <v>36353.9</v>
      </c>
      <c r="J128" s="17">
        <v>1</v>
      </c>
      <c r="K128" s="8">
        <v>536.29999999999995</v>
      </c>
      <c r="L128" s="3">
        <f t="shared" si="19"/>
        <v>2.9759113938306204E-2</v>
      </c>
      <c r="M128" s="3">
        <f t="shared" si="20"/>
        <v>1.1903645575322482E-2</v>
      </c>
      <c r="N128" s="2">
        <f>SUM(140.4/(3822*2.5))</f>
        <v>1.4693877551020409E-2</v>
      </c>
      <c r="O128" s="6">
        <f t="shared" si="23"/>
        <v>81.010921276500213</v>
      </c>
    </row>
    <row r="129" spans="1:18" x14ac:dyDescent="0.25">
      <c r="A129" s="13" t="s">
        <v>120</v>
      </c>
      <c r="B129" s="1">
        <v>2022.03</v>
      </c>
      <c r="C129" s="7">
        <v>570.26</v>
      </c>
      <c r="D129" s="11">
        <f t="shared" si="22"/>
        <v>1425.65</v>
      </c>
      <c r="E129" s="9">
        <f t="shared" si="15"/>
        <v>13300</v>
      </c>
      <c r="F129" s="52">
        <v>20</v>
      </c>
      <c r="G129" s="14">
        <f>SUM(Lapas2!J125)*1000</f>
        <v>1020</v>
      </c>
      <c r="H129" s="14">
        <f>SUM(Lapas2!K125)*1000</f>
        <v>1440</v>
      </c>
      <c r="I129" s="14">
        <f>SUM(Lapas2!I125)*1000</f>
        <v>10840</v>
      </c>
      <c r="J129" s="17">
        <v>1</v>
      </c>
      <c r="K129" s="8">
        <v>536.29999999999995</v>
      </c>
      <c r="L129" s="3">
        <f t="shared" si="19"/>
        <v>3.5444477243301735E-2</v>
      </c>
      <c r="M129" s="3">
        <f t="shared" si="20"/>
        <v>1.4177790897320691E-2</v>
      </c>
      <c r="N129" s="2">
        <f>SUM(197.7/(3822*2.5))</f>
        <v>2.0690737833594975E-2</v>
      </c>
      <c r="O129" s="6">
        <f t="shared" si="23"/>
        <v>68.522403653970258</v>
      </c>
    </row>
    <row r="130" spans="1:18" x14ac:dyDescent="0.25">
      <c r="A130" s="13" t="s">
        <v>121</v>
      </c>
      <c r="B130" s="1">
        <v>2022.03</v>
      </c>
      <c r="C130" s="7">
        <v>1928.6000000000001</v>
      </c>
      <c r="D130" s="11">
        <f t="shared" si="22"/>
        <v>4821.5</v>
      </c>
      <c r="E130" s="9">
        <f t="shared" si="15"/>
        <v>22001</v>
      </c>
      <c r="F130" s="52">
        <v>60</v>
      </c>
      <c r="G130" s="14">
        <f>SUM(Lapas2!J126)*1000</f>
        <v>3060</v>
      </c>
      <c r="H130" s="14">
        <f>SUM(Lapas2!K126)*1000</f>
        <v>5508.1100000000006</v>
      </c>
      <c r="I130" s="14">
        <f>SUM(Lapas2!I126)*1000</f>
        <v>13432.890000000001</v>
      </c>
      <c r="J130" s="17">
        <f>SUM(H130)/6400</f>
        <v>0.8606421875000001</v>
      </c>
      <c r="K130" s="8">
        <v>536.29999999999995</v>
      </c>
      <c r="L130" s="3">
        <f t="shared" si="19"/>
        <v>1.2987318731250875E-2</v>
      </c>
      <c r="M130" s="3">
        <f t="shared" si="20"/>
        <v>5.1949274925003506E-3</v>
      </c>
      <c r="N130" s="2">
        <f>SUM(140.4/(3822*2.5))</f>
        <v>1.4693877551020409E-2</v>
      </c>
      <c r="O130" s="6">
        <f t="shared" si="23"/>
        <v>35.354367657294048</v>
      </c>
    </row>
    <row r="131" spans="1:18" x14ac:dyDescent="0.25">
      <c r="A131" s="13" t="s">
        <v>122</v>
      </c>
      <c r="B131" s="1">
        <v>2022.03</v>
      </c>
      <c r="C131" s="7">
        <v>1916.2</v>
      </c>
      <c r="D131" s="11">
        <f t="shared" si="22"/>
        <v>4790.5</v>
      </c>
      <c r="E131" s="9">
        <f t="shared" si="15"/>
        <v>40197</v>
      </c>
      <c r="F131" s="52">
        <v>66</v>
      </c>
      <c r="G131" s="14">
        <f>SUM(Lapas2!J127)*1000</f>
        <v>3366</v>
      </c>
      <c r="H131" s="14">
        <f>SUM(Lapas2!K127)*1000</f>
        <v>5725.933</v>
      </c>
      <c r="I131" s="14">
        <f>SUM(Lapas2!I127)*1000</f>
        <v>31105.066999999999</v>
      </c>
      <c r="J131" s="17">
        <v>1</v>
      </c>
      <c r="K131" s="8">
        <v>536.29999999999995</v>
      </c>
      <c r="L131" s="3">
        <f t="shared" si="19"/>
        <v>3.0267915185718489E-2</v>
      </c>
      <c r="M131" s="3">
        <f t="shared" si="20"/>
        <v>1.2107166074287395E-2</v>
      </c>
      <c r="N131" s="2">
        <f>SUM(140.4/(3822*2.5))</f>
        <v>1.4693877551020409E-2</v>
      </c>
      <c r="O131" s="6">
        <f t="shared" si="23"/>
        <v>82.395991338900316</v>
      </c>
    </row>
    <row r="132" spans="1:18" x14ac:dyDescent="0.25">
      <c r="A132" s="13" t="s">
        <v>123</v>
      </c>
      <c r="B132" s="1">
        <v>2022.03</v>
      </c>
      <c r="C132" s="7">
        <v>744.36</v>
      </c>
      <c r="D132" s="11">
        <f t="shared" si="22"/>
        <v>1860.9</v>
      </c>
      <c r="E132" s="9">
        <f t="shared" si="15"/>
        <v>9795</v>
      </c>
      <c r="F132" s="52">
        <v>17</v>
      </c>
      <c r="G132" s="14">
        <f>SUM(Lapas2!J128)*1000</f>
        <v>867</v>
      </c>
      <c r="H132" s="14">
        <f>SUM(Lapas2!K128)*1000</f>
        <v>1546.4110000000001</v>
      </c>
      <c r="I132" s="14">
        <f>SUM(Lapas2!I128)*1000</f>
        <v>7381.5889999999999</v>
      </c>
      <c r="J132" s="17">
        <f>SUM(H132)/1920</f>
        <v>0.80542239583333342</v>
      </c>
      <c r="K132" s="8">
        <v>536.29999999999995</v>
      </c>
      <c r="L132" s="3">
        <f t="shared" si="19"/>
        <v>1.8490941995058983E-2</v>
      </c>
      <c r="M132" s="3">
        <f t="shared" si="20"/>
        <v>7.396376798023593E-3</v>
      </c>
      <c r="N132" s="2">
        <f>SUM(169/(3822*2.5))</f>
        <v>1.7687074829931974E-2</v>
      </c>
      <c r="O132" s="6">
        <f t="shared" si="23"/>
        <v>41.817976511902614</v>
      </c>
    </row>
    <row r="133" spans="1:18" x14ac:dyDescent="0.25">
      <c r="A133" s="13" t="s">
        <v>124</v>
      </c>
      <c r="B133" s="1">
        <v>2022.03</v>
      </c>
      <c r="C133" s="7">
        <v>507.42</v>
      </c>
      <c r="D133" s="11">
        <f t="shared" si="22"/>
        <v>1268.55</v>
      </c>
      <c r="E133" s="9">
        <f t="shared" si="15"/>
        <v>13316.000000000002</v>
      </c>
      <c r="F133" s="54">
        <v>13.6</v>
      </c>
      <c r="G133" s="14">
        <f>SUM(Lapas2!J129)*1000</f>
        <v>693.6</v>
      </c>
      <c r="H133" s="14"/>
      <c r="I133" s="14">
        <f>SUM(Lapas2!I129)*1000</f>
        <v>12622.400000000001</v>
      </c>
      <c r="J133" s="17"/>
      <c r="K133" s="8">
        <v>536.29999999999995</v>
      </c>
      <c r="L133" s="3">
        <f t="shared" si="19"/>
        <v>4.6383825138800003E-2</v>
      </c>
      <c r="M133" s="3">
        <f t="shared" si="20"/>
        <v>1.855353005552E-2</v>
      </c>
      <c r="N133" s="2">
        <f>SUM(213/(3822*2.5))</f>
        <v>2.2291993720565149E-2</v>
      </c>
      <c r="O133" s="6">
        <f t="shared" si="23"/>
        <v>83.229567925114367</v>
      </c>
    </row>
    <row r="134" spans="1:18" x14ac:dyDescent="0.25">
      <c r="A134" s="13" t="s">
        <v>125</v>
      </c>
      <c r="B134" s="1">
        <v>2022.03</v>
      </c>
      <c r="C134" s="7">
        <v>1589.8700000000001</v>
      </c>
      <c r="D134" s="11">
        <f t="shared" si="22"/>
        <v>3974.6750000000002</v>
      </c>
      <c r="E134" s="9">
        <f t="shared" si="15"/>
        <v>31323</v>
      </c>
      <c r="F134" s="52">
        <v>58</v>
      </c>
      <c r="G134" s="14">
        <f>SUM(Lapas2!J130)*1000</f>
        <v>2958</v>
      </c>
      <c r="H134" s="14">
        <f>SUM(Lapas2!K130)*1000</f>
        <v>4381.1989999999996</v>
      </c>
      <c r="I134" s="14">
        <f>SUM(Lapas2!I130)*1000</f>
        <v>23983.800999999999</v>
      </c>
      <c r="J134" s="17">
        <v>1</v>
      </c>
      <c r="K134" s="8">
        <v>536.29999999999995</v>
      </c>
      <c r="L134" s="3">
        <f t="shared" si="19"/>
        <v>2.8128631304460819E-2</v>
      </c>
      <c r="M134" s="3">
        <f t="shared" si="20"/>
        <v>1.1251452521784326E-2</v>
      </c>
      <c r="N134" s="2">
        <f>SUM(140.4/(3822*2.5))</f>
        <v>1.4693877551020409E-2</v>
      </c>
      <c r="O134" s="6">
        <f t="shared" si="23"/>
        <v>76.57238521769888</v>
      </c>
    </row>
    <row r="135" spans="1:18" x14ac:dyDescent="0.25">
      <c r="A135" s="13" t="s">
        <v>126</v>
      </c>
      <c r="B135" s="1">
        <v>2022.03</v>
      </c>
      <c r="C135" s="7">
        <v>1697.39</v>
      </c>
      <c r="D135" s="11">
        <f t="shared" si="22"/>
        <v>4243.4750000000004</v>
      </c>
      <c r="E135" s="9">
        <f t="shared" si="15"/>
        <v>7404</v>
      </c>
      <c r="F135" s="52">
        <v>71</v>
      </c>
      <c r="G135" s="14">
        <f>SUM(Lapas2!J131)*1000</f>
        <v>3621</v>
      </c>
      <c r="H135" s="14">
        <f>SUM(Lapas2!K131)*1000</f>
        <v>320</v>
      </c>
      <c r="I135" s="14">
        <f>SUM(Lapas2!I131)*1000</f>
        <v>3463</v>
      </c>
      <c r="J135" s="17">
        <v>1</v>
      </c>
      <c r="K135" s="8">
        <v>536.29999999999995</v>
      </c>
      <c r="L135" s="3">
        <f t="shared" si="19"/>
        <v>3.8041974957116189E-3</v>
      </c>
      <c r="M135" s="3">
        <f t="shared" si="20"/>
        <v>1.5216789982846475E-3</v>
      </c>
      <c r="N135" s="2">
        <f>SUM(169/(3822*2.5))</f>
        <v>1.7687074829931974E-2</v>
      </c>
      <c r="O135" s="6">
        <f t="shared" si="23"/>
        <v>8.6033389518401204</v>
      </c>
    </row>
    <row r="136" spans="1:18" x14ac:dyDescent="0.25">
      <c r="A136" s="13" t="s">
        <v>127</v>
      </c>
      <c r="B136" s="1">
        <v>2022.03</v>
      </c>
      <c r="C136" s="7">
        <v>2229.19</v>
      </c>
      <c r="D136" s="11">
        <f t="shared" si="22"/>
        <v>5572.9750000000004</v>
      </c>
      <c r="E136" s="9">
        <f t="shared" ref="E136:E149" si="24">SUM(G136+H136+I136)</f>
        <v>46662</v>
      </c>
      <c r="F136" s="52">
        <v>65</v>
      </c>
      <c r="G136" s="14">
        <f>SUM(Lapas2!J132)*1000</f>
        <v>3315</v>
      </c>
      <c r="H136" s="14">
        <f>SUM(Lapas2!K132)*1000</f>
        <v>6400</v>
      </c>
      <c r="I136" s="14">
        <f>SUM(Lapas2!I132)*1000</f>
        <v>36947</v>
      </c>
      <c r="J136" s="17">
        <v>1</v>
      </c>
      <c r="K136" s="8">
        <v>536.29999999999995</v>
      </c>
      <c r="L136" s="3">
        <f t="shared" ref="L136:L149" si="25">SUM(I136/(C136*K136))</f>
        <v>3.0904683299320689E-2</v>
      </c>
      <c r="M136" s="3">
        <f t="shared" ref="M136:M149" si="26">SUM(I136/(D136*K136))</f>
        <v>1.2361873319728274E-2</v>
      </c>
      <c r="N136" s="2">
        <f>SUM(140.4/(3822*2.5))</f>
        <v>1.4693877551020409E-2</v>
      </c>
      <c r="O136" s="6">
        <f t="shared" si="23"/>
        <v>84.129415648150754</v>
      </c>
      <c r="R136" s="20"/>
    </row>
    <row r="137" spans="1:18" x14ac:dyDescent="0.25">
      <c r="A137" s="13" t="s">
        <v>148</v>
      </c>
      <c r="B137" s="1">
        <v>2022.03</v>
      </c>
      <c r="C137" s="7">
        <v>314.12</v>
      </c>
      <c r="D137" s="11">
        <f t="shared" si="22"/>
        <v>785.3</v>
      </c>
      <c r="E137" s="9">
        <f t="shared" si="24"/>
        <v>9821</v>
      </c>
      <c r="F137" s="53"/>
      <c r="G137" s="14"/>
      <c r="H137" s="14"/>
      <c r="I137" s="14">
        <f>SUM(Lapas2!I133)*1000</f>
        <v>9821</v>
      </c>
      <c r="J137" s="17"/>
      <c r="K137" s="8">
        <v>536.29999999999995</v>
      </c>
      <c r="L137" s="3">
        <f t="shared" si="25"/>
        <v>5.829782138649256E-2</v>
      </c>
      <c r="M137" s="3">
        <f t="shared" si="26"/>
        <v>2.3319128554597026E-2</v>
      </c>
      <c r="N137" s="2">
        <f>SUM(213/(3822*2.5))</f>
        <v>2.2291993720565149E-2</v>
      </c>
      <c r="O137" s="6">
        <f t="shared" si="23"/>
        <v>104.60764006534018</v>
      </c>
    </row>
    <row r="138" spans="1:18" x14ac:dyDescent="0.25">
      <c r="A138" s="13" t="s">
        <v>148</v>
      </c>
      <c r="B138" s="1">
        <v>2022.03</v>
      </c>
      <c r="C138" s="7">
        <v>321.16000000000003</v>
      </c>
      <c r="D138" s="11">
        <f t="shared" si="22"/>
        <v>802.90000000000009</v>
      </c>
      <c r="E138" s="9">
        <f t="shared" si="24"/>
        <v>7283</v>
      </c>
      <c r="F138" s="53"/>
      <c r="G138" s="14"/>
      <c r="H138" s="14"/>
      <c r="I138" s="14">
        <f>SUM(Lapas2!I134)*1000</f>
        <v>7283</v>
      </c>
      <c r="J138" s="17"/>
      <c r="K138" s="8">
        <v>536.29999999999995</v>
      </c>
      <c r="L138" s="3">
        <f t="shared" si="25"/>
        <v>4.2284486775714003E-2</v>
      </c>
      <c r="M138" s="3">
        <f t="shared" si="26"/>
        <v>1.6913794710285601E-2</v>
      </c>
      <c r="N138" s="2">
        <f t="shared" ref="N138:N144" si="27">SUM(213/(3822*2.5))</f>
        <v>2.2291993720565149E-2</v>
      </c>
      <c r="O138" s="6">
        <f t="shared" si="23"/>
        <v>75.873853735576958</v>
      </c>
    </row>
    <row r="139" spans="1:18" x14ac:dyDescent="0.25">
      <c r="A139" s="13" t="s">
        <v>149</v>
      </c>
      <c r="B139" s="1">
        <v>2022.03</v>
      </c>
      <c r="C139" s="7">
        <v>533.47</v>
      </c>
      <c r="D139" s="11">
        <f t="shared" si="22"/>
        <v>1333.6750000000002</v>
      </c>
      <c r="E139" s="9">
        <f t="shared" si="24"/>
        <v>13419</v>
      </c>
      <c r="F139" s="53"/>
      <c r="G139" s="14"/>
      <c r="H139" s="14"/>
      <c r="I139" s="14">
        <f>SUM(Lapas2!I135)*1000</f>
        <v>13419</v>
      </c>
      <c r="J139" s="17"/>
      <c r="K139" s="8">
        <v>536.29999999999995</v>
      </c>
      <c r="L139" s="3">
        <f t="shared" si="25"/>
        <v>4.6903187099700441E-2</v>
      </c>
      <c r="M139" s="3">
        <f t="shared" si="26"/>
        <v>1.8761274839880174E-2</v>
      </c>
      <c r="N139" s="2">
        <f t="shared" si="27"/>
        <v>2.2291993720565149E-2</v>
      </c>
      <c r="O139" s="6">
        <f t="shared" si="23"/>
        <v>84.161493471856843</v>
      </c>
    </row>
    <row r="140" spans="1:18" x14ac:dyDescent="0.25">
      <c r="A140" s="13" t="s">
        <v>154</v>
      </c>
      <c r="B140" s="1">
        <v>2022.03</v>
      </c>
      <c r="C140" s="7">
        <v>488.59000000000003</v>
      </c>
      <c r="D140" s="11">
        <f t="shared" si="22"/>
        <v>1221.4750000000001</v>
      </c>
      <c r="E140" s="9">
        <f t="shared" si="24"/>
        <v>6316</v>
      </c>
      <c r="F140" s="53"/>
      <c r="G140" s="14"/>
      <c r="H140" s="14"/>
      <c r="I140" s="14">
        <f>SUM(Lapas2!I136)*1000</f>
        <v>6316</v>
      </c>
      <c r="J140" s="17"/>
      <c r="K140" s="8">
        <v>536.29999999999995</v>
      </c>
      <c r="L140" s="3">
        <f t="shared" si="25"/>
        <v>2.41040350608837E-2</v>
      </c>
      <c r="M140" s="3">
        <f t="shared" si="26"/>
        <v>9.641614024353479E-3</v>
      </c>
      <c r="N140" s="2">
        <f t="shared" si="27"/>
        <v>2.2291993720565149E-2</v>
      </c>
      <c r="O140" s="6">
        <f t="shared" si="23"/>
        <v>43.251465728965961</v>
      </c>
    </row>
    <row r="141" spans="1:18" x14ac:dyDescent="0.25">
      <c r="A141" s="13" t="s">
        <v>150</v>
      </c>
      <c r="B141" s="1">
        <v>2022.03</v>
      </c>
      <c r="C141" s="7">
        <v>487.61</v>
      </c>
      <c r="D141" s="11">
        <f t="shared" si="22"/>
        <v>1219.0250000000001</v>
      </c>
      <c r="E141" s="9">
        <f t="shared" si="24"/>
        <v>10472</v>
      </c>
      <c r="F141" s="53"/>
      <c r="G141" s="14"/>
      <c r="H141" s="14"/>
      <c r="I141" s="14">
        <f>SUM(Lapas2!I137)*1000</f>
        <v>10472</v>
      </c>
      <c r="J141" s="17"/>
      <c r="K141" s="8">
        <v>536.29999999999995</v>
      </c>
      <c r="L141" s="3">
        <f t="shared" si="25"/>
        <v>4.004508620884515E-2</v>
      </c>
      <c r="M141" s="3">
        <f t="shared" si="26"/>
        <v>1.6018034483538061E-2</v>
      </c>
      <c r="N141" s="2">
        <f t="shared" si="27"/>
        <v>2.2291993720565149E-2</v>
      </c>
      <c r="O141" s="6">
        <f t="shared" si="23"/>
        <v>71.855549056434825</v>
      </c>
    </row>
    <row r="142" spans="1:18" x14ac:dyDescent="0.25">
      <c r="A142" s="13" t="s">
        <v>152</v>
      </c>
      <c r="B142" s="1">
        <v>2022.03</v>
      </c>
      <c r="C142" s="7">
        <v>524.99</v>
      </c>
      <c r="D142" s="11">
        <f t="shared" si="22"/>
        <v>1312.4749999999999</v>
      </c>
      <c r="E142" s="9">
        <f t="shared" si="24"/>
        <v>9124</v>
      </c>
      <c r="F142" s="53"/>
      <c r="G142" s="14"/>
      <c r="H142" s="14"/>
      <c r="I142" s="14">
        <f>SUM(Lapas2!I138)*1000</f>
        <v>9124</v>
      </c>
      <c r="J142" s="17"/>
      <c r="K142" s="8">
        <v>536.29999999999995</v>
      </c>
      <c r="L142" s="3">
        <f t="shared" si="25"/>
        <v>3.2406076179063062E-2</v>
      </c>
      <c r="M142" s="3">
        <f t="shared" si="26"/>
        <v>1.2962430471625227E-2</v>
      </c>
      <c r="N142" s="2">
        <f>SUM(197.7/(3822*2.5))</f>
        <v>2.0690737833594975E-2</v>
      </c>
      <c r="O142" s="6">
        <f t="shared" si="23"/>
        <v>62.648468971360174</v>
      </c>
    </row>
    <row r="143" spans="1:18" x14ac:dyDescent="0.25">
      <c r="A143" s="13" t="s">
        <v>153</v>
      </c>
      <c r="B143" s="1">
        <v>2022.03</v>
      </c>
      <c r="C143" s="7">
        <v>381.84000000000003</v>
      </c>
      <c r="D143" s="11">
        <f t="shared" si="22"/>
        <v>954.60000000000014</v>
      </c>
      <c r="E143" s="9">
        <f t="shared" si="24"/>
        <v>11469</v>
      </c>
      <c r="F143" s="53"/>
      <c r="G143" s="14"/>
      <c r="H143" s="14"/>
      <c r="I143" s="14">
        <f>SUM(Lapas2!I139)*1000</f>
        <v>11469</v>
      </c>
      <c r="J143" s="17"/>
      <c r="K143" s="8">
        <v>536.29999999999995</v>
      </c>
      <c r="L143" s="3">
        <f t="shared" si="25"/>
        <v>5.6006229334243422E-2</v>
      </c>
      <c r="M143" s="3">
        <f t="shared" si="26"/>
        <v>2.2402491733697367E-2</v>
      </c>
      <c r="N143" s="2">
        <f t="shared" si="27"/>
        <v>2.2291993720565149E-2</v>
      </c>
      <c r="O143" s="6">
        <f t="shared" si="23"/>
        <v>100.49568474905087</v>
      </c>
    </row>
    <row r="144" spans="1:18" x14ac:dyDescent="0.25">
      <c r="A144" s="13" t="s">
        <v>151</v>
      </c>
      <c r="B144" s="1">
        <v>2022.03</v>
      </c>
      <c r="C144" s="7">
        <v>167.13</v>
      </c>
      <c r="D144" s="11">
        <f t="shared" si="22"/>
        <v>417.82499999999999</v>
      </c>
      <c r="E144" s="9">
        <f t="shared" si="24"/>
        <v>4297</v>
      </c>
      <c r="F144" s="53"/>
      <c r="G144" s="14"/>
      <c r="H144" s="14"/>
      <c r="I144" s="14">
        <f>SUM(Lapas2!I140)*1000</f>
        <v>4297</v>
      </c>
      <c r="J144" s="17"/>
      <c r="K144" s="8">
        <v>536.29999999999995</v>
      </c>
      <c r="L144" s="3">
        <f t="shared" si="25"/>
        <v>4.7940564499756505E-2</v>
      </c>
      <c r="M144" s="3">
        <f t="shared" si="26"/>
        <v>1.9176225799902601E-2</v>
      </c>
      <c r="N144" s="2">
        <f t="shared" si="27"/>
        <v>2.2291993720565149E-2</v>
      </c>
      <c r="O144" s="6">
        <f t="shared" si="23"/>
        <v>86.022928412239125</v>
      </c>
    </row>
    <row r="145" spans="1:19" x14ac:dyDescent="0.25">
      <c r="A145" s="13" t="s">
        <v>131</v>
      </c>
      <c r="B145" s="1">
        <v>2022.03</v>
      </c>
      <c r="C145" s="7">
        <v>2591.4</v>
      </c>
      <c r="D145" s="11">
        <f t="shared" si="22"/>
        <v>6478.5</v>
      </c>
      <c r="E145" s="9">
        <f t="shared" si="24"/>
        <v>43600</v>
      </c>
      <c r="F145" s="52">
        <v>75</v>
      </c>
      <c r="G145" s="14">
        <f>SUM(Lapas2!J141)*1000</f>
        <v>3825</v>
      </c>
      <c r="H145" s="14">
        <f>SUM(Lapas2!K141)*1000</f>
        <v>5597.6100000000006</v>
      </c>
      <c r="I145" s="14">
        <f>SUM(Lapas2!I141)*1000</f>
        <v>34177.39</v>
      </c>
      <c r="J145" s="17">
        <f>SUM(H145)/7360</f>
        <v>0.76054483695652186</v>
      </c>
      <c r="K145" s="8">
        <v>536.29999999999995</v>
      </c>
      <c r="L145" s="3">
        <f t="shared" si="25"/>
        <v>2.4592158134730736E-2</v>
      </c>
      <c r="M145" s="3">
        <f t="shared" si="26"/>
        <v>9.8368632538922939E-3</v>
      </c>
      <c r="N145" s="2">
        <f>SUM(140.4/(3822*2.5))</f>
        <v>1.4693877551020409E-2</v>
      </c>
      <c r="O145" s="6">
        <f t="shared" si="23"/>
        <v>66.945319366766995</v>
      </c>
    </row>
    <row r="146" spans="1:19" x14ac:dyDescent="0.25">
      <c r="A146" s="13" t="s">
        <v>132</v>
      </c>
      <c r="B146" s="1">
        <v>2022.03</v>
      </c>
      <c r="C146" s="7">
        <v>221.83</v>
      </c>
      <c r="D146" s="11">
        <f t="shared" si="22"/>
        <v>554.57500000000005</v>
      </c>
      <c r="E146" s="9">
        <f t="shared" si="24"/>
        <v>4500</v>
      </c>
      <c r="F146" s="53"/>
      <c r="G146" s="14"/>
      <c r="H146" s="14"/>
      <c r="I146" s="14">
        <f>SUM(Lapas2!I142)*1000</f>
        <v>4500</v>
      </c>
      <c r="J146" s="17"/>
      <c r="K146" s="8">
        <v>536.29999999999995</v>
      </c>
      <c r="L146" s="3">
        <f t="shared" si="25"/>
        <v>3.7825479106554448E-2</v>
      </c>
      <c r="M146" s="3">
        <f t="shared" si="26"/>
        <v>1.513019164262178E-2</v>
      </c>
      <c r="N146" s="2">
        <f>SUM(213/(3822*2.5))</f>
        <v>2.2291993720565149E-2</v>
      </c>
      <c r="O146" s="6">
        <f t="shared" si="23"/>
        <v>67.872761101056852</v>
      </c>
    </row>
    <row r="147" spans="1:19" x14ac:dyDescent="0.25">
      <c r="A147" s="13" t="s">
        <v>133</v>
      </c>
      <c r="B147" s="1">
        <v>2022.03</v>
      </c>
      <c r="C147" s="7">
        <v>527.23</v>
      </c>
      <c r="D147" s="11">
        <f t="shared" si="22"/>
        <v>1318.075</v>
      </c>
      <c r="E147" s="9">
        <f t="shared" si="24"/>
        <v>12700</v>
      </c>
      <c r="F147" s="52">
        <v>13</v>
      </c>
      <c r="G147" s="14">
        <f>SUM(Lapas2!J143)*1000</f>
        <v>663</v>
      </c>
      <c r="H147" s="14">
        <f>SUM(Lapas2!K143)*1000</f>
        <v>1920</v>
      </c>
      <c r="I147" s="14">
        <f>SUM(Lapas2!I143)*1000</f>
        <v>10117</v>
      </c>
      <c r="J147" s="16">
        <v>1</v>
      </c>
      <c r="K147" s="8">
        <v>536.29999999999995</v>
      </c>
      <c r="L147" s="3">
        <f t="shared" si="25"/>
        <v>3.5780288572182906E-2</v>
      </c>
      <c r="M147" s="3">
        <f t="shared" si="26"/>
        <v>1.4312115428873161E-2</v>
      </c>
      <c r="N147" s="2">
        <f>SUM(213/(3822*2.5))</f>
        <v>2.2291993720565149E-2</v>
      </c>
      <c r="O147" s="6">
        <f t="shared" si="23"/>
        <v>64.202940339381726</v>
      </c>
    </row>
    <row r="148" spans="1:19" x14ac:dyDescent="0.25">
      <c r="A148" s="13" t="s">
        <v>134</v>
      </c>
      <c r="B148" s="1">
        <v>2022.03</v>
      </c>
      <c r="C148" s="7">
        <v>1044.42</v>
      </c>
      <c r="D148" s="11">
        <f t="shared" si="22"/>
        <v>2611.0500000000002</v>
      </c>
      <c r="E148" s="9">
        <f t="shared" si="24"/>
        <v>17500</v>
      </c>
      <c r="F148" s="52">
        <v>41</v>
      </c>
      <c r="G148" s="14">
        <f>SUM(Lapas2!J144)*1000</f>
        <v>2091</v>
      </c>
      <c r="H148" s="14">
        <f>SUM(Lapas2!K144)*1000</f>
        <v>1600.0330000000001</v>
      </c>
      <c r="I148" s="14">
        <f>SUM(Lapas2!I144)*1000</f>
        <v>13808.967000000001</v>
      </c>
      <c r="J148" s="16">
        <f>SUM(H148)/3200</f>
        <v>0.50001031250000005</v>
      </c>
      <c r="K148" s="8">
        <v>536.29999999999995</v>
      </c>
      <c r="L148" s="3">
        <f t="shared" si="25"/>
        <v>2.4653479071609998E-2</v>
      </c>
      <c r="M148" s="3">
        <f t="shared" si="26"/>
        <v>9.8613916286439986E-3</v>
      </c>
      <c r="N148" s="2">
        <f>SUM(169/(3822*2.5))</f>
        <v>1.7687074829931974E-2</v>
      </c>
      <c r="O148" s="6">
        <f t="shared" si="23"/>
        <v>55.754791131179523</v>
      </c>
    </row>
    <row r="149" spans="1:19" x14ac:dyDescent="0.25">
      <c r="A149" s="13" t="s">
        <v>135</v>
      </c>
      <c r="B149" s="1">
        <v>2022.03</v>
      </c>
      <c r="C149" s="7">
        <v>2587.02</v>
      </c>
      <c r="D149" s="11">
        <f t="shared" si="22"/>
        <v>6467.55</v>
      </c>
      <c r="E149" s="9">
        <f t="shared" si="24"/>
        <v>32200.000000000004</v>
      </c>
      <c r="F149" s="52">
        <v>68</v>
      </c>
      <c r="G149" s="14">
        <f>SUM(Lapas2!J145)*1000</f>
        <v>3468</v>
      </c>
      <c r="H149" s="14">
        <f>SUM(Lapas2!K145)*1000</f>
        <v>4322.6660000000002</v>
      </c>
      <c r="I149" s="14">
        <f>SUM(Lapas2!I145)*1000</f>
        <v>24409.334000000003</v>
      </c>
      <c r="J149" s="16">
        <f>SUM(H149)/7840</f>
        <v>0.55136045918367349</v>
      </c>
      <c r="K149" s="8">
        <v>536.29999999999995</v>
      </c>
      <c r="L149" s="3">
        <f t="shared" si="25"/>
        <v>1.7593342069873286E-2</v>
      </c>
      <c r="M149" s="3">
        <f t="shared" si="26"/>
        <v>7.0373368279493141E-3</v>
      </c>
      <c r="N149" s="2">
        <f>SUM(140.4/(3822*2.5))</f>
        <v>1.4693877551020409E-2</v>
      </c>
      <c r="O149" s="6">
        <f t="shared" si="23"/>
        <v>47.892986745766166</v>
      </c>
    </row>
    <row r="150" spans="1:19" ht="15.75" x14ac:dyDescent="0.25">
      <c r="A150" s="4" t="s">
        <v>137</v>
      </c>
      <c r="F150" s="19"/>
      <c r="G150" s="20"/>
      <c r="I150" s="10"/>
      <c r="J150" s="10"/>
    </row>
    <row r="151" spans="1:19" ht="33.75" customHeight="1" x14ac:dyDescent="0.25">
      <c r="A151" s="41" t="s">
        <v>140</v>
      </c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</row>
    <row r="152" spans="1:19" ht="30.75" customHeight="1" x14ac:dyDescent="0.25">
      <c r="A152" s="46" t="s">
        <v>138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5"/>
      <c r="Q152" s="5"/>
      <c r="R152" s="5"/>
      <c r="S152" s="5"/>
    </row>
    <row r="153" spans="1:19" x14ac:dyDescent="0.25">
      <c r="A153" s="41" t="s">
        <v>139</v>
      </c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</row>
    <row r="154" spans="1:19" ht="33" customHeight="1" x14ac:dyDescent="0.25">
      <c r="A154" s="49" t="s">
        <v>146</v>
      </c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</row>
    <row r="155" spans="1:19" x14ac:dyDescent="0.25">
      <c r="A155" s="41" t="s">
        <v>145</v>
      </c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</row>
    <row r="156" spans="1:19" x14ac:dyDescent="0.25">
      <c r="A156" s="41" t="s">
        <v>144</v>
      </c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</row>
    <row r="157" spans="1:19" x14ac:dyDescent="0.25">
      <c r="A157" s="39" t="s">
        <v>143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</row>
    <row r="158" spans="1:19" x14ac:dyDescent="0.25">
      <c r="A158" s="39" t="s">
        <v>142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</row>
    <row r="159" spans="1:19" x14ac:dyDescent="0.25">
      <c r="A159" s="39" t="s">
        <v>177</v>
      </c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</row>
    <row r="160" spans="1:19" x14ac:dyDescent="0.25">
      <c r="A160" s="28" t="s">
        <v>141</v>
      </c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</row>
    <row r="161" spans="1:15" x14ac:dyDescent="0.25">
      <c r="A161" s="39" t="s">
        <v>147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</row>
    <row r="162" spans="1:15" ht="33" customHeight="1" x14ac:dyDescent="0.25">
      <c r="A162" s="28" t="s">
        <v>178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</row>
    <row r="163" spans="1:15" ht="30.75" customHeight="1" x14ac:dyDescent="0.25">
      <c r="A163" s="28" t="s">
        <v>179</v>
      </c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</row>
  </sheetData>
  <mergeCells count="29">
    <mergeCell ref="A156:O156"/>
    <mergeCell ref="A157:O157"/>
    <mergeCell ref="A158:O158"/>
    <mergeCell ref="A160:O160"/>
    <mergeCell ref="I3:I4"/>
    <mergeCell ref="K3:K4"/>
    <mergeCell ref="A151:O151"/>
    <mergeCell ref="A152:O152"/>
    <mergeCell ref="A153:O153"/>
    <mergeCell ref="A154:O154"/>
    <mergeCell ref="A155:O155"/>
    <mergeCell ref="J3:J4"/>
    <mergeCell ref="A159:O159"/>
    <mergeCell ref="A162:O162"/>
    <mergeCell ref="A163:O163"/>
    <mergeCell ref="A1:O1"/>
    <mergeCell ref="A3:A4"/>
    <mergeCell ref="B3:B4"/>
    <mergeCell ref="C3:C4"/>
    <mergeCell ref="E3:E4"/>
    <mergeCell ref="L3:L4"/>
    <mergeCell ref="M3:M4"/>
    <mergeCell ref="N3:N4"/>
    <mergeCell ref="O3:O4"/>
    <mergeCell ref="D3:D4"/>
    <mergeCell ref="F3:F4"/>
    <mergeCell ref="G3:G4"/>
    <mergeCell ref="H3:H4"/>
    <mergeCell ref="A161:O161"/>
  </mergeCells>
  <phoneticPr fontId="21" type="noConversion"/>
  <pageMargins left="0.51181102362204722" right="0.11811023622047245" top="0.55118110236220474" bottom="0.55118110236220474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Equation.3" shapeId="1030" r:id="rId4">
          <objectPr defaultSize="0" autoPict="0" r:id="rId5">
            <anchor moveWithCells="1" sizeWithCells="1">
              <from>
                <xdr:col>0</xdr:col>
                <xdr:colOff>9525</xdr:colOff>
                <xdr:row>162</xdr:row>
                <xdr:rowOff>0</xdr:rowOff>
              </from>
              <to>
                <xdr:col>0</xdr:col>
                <xdr:colOff>209550</xdr:colOff>
                <xdr:row>162</xdr:row>
                <xdr:rowOff>219075</xdr:rowOff>
              </to>
            </anchor>
          </objectPr>
        </oleObject>
      </mc:Choice>
      <mc:Fallback>
        <oleObject progId="Equation.3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ACA77-992C-4DC5-8FA0-C18140B72B5F}">
  <dimension ref="A1:U147"/>
  <sheetViews>
    <sheetView workbookViewId="0">
      <selection activeCell="M1" sqref="M1:M145"/>
    </sheetView>
  </sheetViews>
  <sheetFormatPr defaultColWidth="6.85546875" defaultRowHeight="15" x14ac:dyDescent="0.25"/>
  <cols>
    <col min="1" max="1" width="6.85546875" customWidth="1"/>
    <col min="2" max="2" width="21.42578125" customWidth="1"/>
    <col min="3" max="3" width="10" customWidth="1"/>
  </cols>
  <sheetData>
    <row r="1" spans="1:21" ht="12.75" customHeight="1" x14ac:dyDescent="0.25">
      <c r="A1" s="15" t="s">
        <v>183</v>
      </c>
      <c r="B1" s="15" t="s">
        <v>3</v>
      </c>
      <c r="C1" s="21">
        <v>411.49</v>
      </c>
      <c r="D1" s="22">
        <v>19</v>
      </c>
      <c r="E1" s="22">
        <v>10</v>
      </c>
      <c r="F1" s="23">
        <v>0</v>
      </c>
      <c r="G1" s="23">
        <v>0</v>
      </c>
      <c r="H1" s="23">
        <v>0</v>
      </c>
      <c r="I1" s="24">
        <v>7.6619999999999999</v>
      </c>
      <c r="J1" s="24">
        <v>0.66300000000000003</v>
      </c>
      <c r="K1" s="24">
        <v>0</v>
      </c>
      <c r="L1" s="24">
        <v>0</v>
      </c>
      <c r="M1" s="21">
        <v>13</v>
      </c>
      <c r="N1" s="25">
        <v>13</v>
      </c>
      <c r="O1" s="25">
        <v>0</v>
      </c>
      <c r="P1" s="21">
        <v>0</v>
      </c>
      <c r="Q1" s="23">
        <v>0</v>
      </c>
      <c r="R1" s="25">
        <v>0.68420999999999998</v>
      </c>
      <c r="S1" s="25">
        <v>18.6201365768305</v>
      </c>
      <c r="T1" s="25">
        <v>1.410568</v>
      </c>
      <c r="U1" s="25">
        <v>0</v>
      </c>
    </row>
    <row r="2" spans="1:21" ht="12.75" customHeight="1" x14ac:dyDescent="0.25">
      <c r="A2" s="15" t="s">
        <v>184</v>
      </c>
      <c r="B2" s="15" t="s">
        <v>4</v>
      </c>
      <c r="C2" s="21">
        <v>401.25</v>
      </c>
      <c r="D2" s="22">
        <v>24</v>
      </c>
      <c r="E2" s="22">
        <v>8</v>
      </c>
      <c r="F2" s="23">
        <v>8</v>
      </c>
      <c r="G2" s="23">
        <v>0</v>
      </c>
      <c r="H2" s="23">
        <v>0</v>
      </c>
      <c r="I2" s="24">
        <v>8.0635010000000005</v>
      </c>
      <c r="J2" s="24">
        <v>1.02</v>
      </c>
      <c r="K2" s="24">
        <v>1.1504989999999999</v>
      </c>
      <c r="L2" s="24">
        <v>-0.10199999999999999</v>
      </c>
      <c r="M2" s="21">
        <v>20</v>
      </c>
      <c r="N2" s="25">
        <v>22</v>
      </c>
      <c r="O2" s="25">
        <v>0</v>
      </c>
      <c r="P2" s="21">
        <v>-2</v>
      </c>
      <c r="Q2" s="23">
        <v>-0.1</v>
      </c>
      <c r="R2" s="25">
        <v>0.91666599999999998</v>
      </c>
      <c r="S2" s="25">
        <v>20.0959526479751</v>
      </c>
      <c r="T2" s="25">
        <v>1.5223679999999999</v>
      </c>
      <c r="U2" s="25">
        <v>143.812375</v>
      </c>
    </row>
    <row r="3" spans="1:21" ht="12.75" customHeight="1" x14ac:dyDescent="0.25">
      <c r="A3" s="15" t="s">
        <v>185</v>
      </c>
      <c r="B3" s="15" t="s">
        <v>5</v>
      </c>
      <c r="C3" s="21">
        <v>398.95</v>
      </c>
      <c r="D3" s="22">
        <v>18</v>
      </c>
      <c r="E3" s="22">
        <v>8</v>
      </c>
      <c r="F3" s="23">
        <v>8</v>
      </c>
      <c r="G3" s="23">
        <v>0</v>
      </c>
      <c r="H3" s="23">
        <v>0</v>
      </c>
      <c r="I3" s="24">
        <v>9.1329999999999991</v>
      </c>
      <c r="J3" s="24">
        <v>0.51</v>
      </c>
      <c r="K3" s="24">
        <v>1.28</v>
      </c>
      <c r="L3" s="24">
        <v>0.153</v>
      </c>
      <c r="M3" s="21">
        <v>10</v>
      </c>
      <c r="N3" s="25">
        <v>7</v>
      </c>
      <c r="O3" s="25">
        <v>0</v>
      </c>
      <c r="P3" s="21">
        <v>3</v>
      </c>
      <c r="Q3" s="23">
        <v>0.3</v>
      </c>
      <c r="R3" s="25">
        <v>0.38888800000000001</v>
      </c>
      <c r="S3" s="25">
        <v>22.892593056774</v>
      </c>
      <c r="T3" s="25">
        <v>1.7342280000000001</v>
      </c>
      <c r="U3" s="25">
        <v>160</v>
      </c>
    </row>
    <row r="4" spans="1:21" ht="12.75" customHeight="1" x14ac:dyDescent="0.25">
      <c r="A4" s="15" t="s">
        <v>186</v>
      </c>
      <c r="B4" s="15" t="s">
        <v>6</v>
      </c>
      <c r="C4" s="21">
        <v>1191.8399999999999</v>
      </c>
      <c r="D4" s="22">
        <v>46</v>
      </c>
      <c r="E4" s="22">
        <v>22</v>
      </c>
      <c r="F4" s="23">
        <v>22</v>
      </c>
      <c r="G4" s="23">
        <v>0</v>
      </c>
      <c r="H4" s="23">
        <v>0</v>
      </c>
      <c r="I4" s="24">
        <v>11.257389999999999</v>
      </c>
      <c r="J4" s="24">
        <v>2.448</v>
      </c>
      <c r="K4" s="24">
        <v>2.9946100000000002</v>
      </c>
      <c r="L4" s="24">
        <v>0.88688999999999996</v>
      </c>
      <c r="M4" s="21">
        <v>48</v>
      </c>
      <c r="N4" s="25">
        <v>30.61</v>
      </c>
      <c r="O4" s="25">
        <v>0</v>
      </c>
      <c r="P4" s="21">
        <v>17.39</v>
      </c>
      <c r="Q4" s="23">
        <v>0.36229099999999997</v>
      </c>
      <c r="R4" s="25">
        <v>0.66543399999999997</v>
      </c>
      <c r="S4" s="25">
        <v>9.4453869646932507</v>
      </c>
      <c r="T4" s="25">
        <v>0.71553500000000003</v>
      </c>
      <c r="U4" s="25">
        <v>136.118636363636</v>
      </c>
    </row>
    <row r="5" spans="1:21" ht="12.75" customHeight="1" x14ac:dyDescent="0.25">
      <c r="A5" s="15" t="s">
        <v>187</v>
      </c>
      <c r="B5" s="15" t="s">
        <v>7</v>
      </c>
      <c r="C5" s="21">
        <v>2191.64</v>
      </c>
      <c r="D5" s="22">
        <v>85</v>
      </c>
      <c r="E5" s="22">
        <v>40</v>
      </c>
      <c r="F5" s="23">
        <v>40</v>
      </c>
      <c r="G5" s="23">
        <v>0</v>
      </c>
      <c r="H5" s="23">
        <v>0</v>
      </c>
      <c r="I5" s="24">
        <v>18.690532999999999</v>
      </c>
      <c r="J5" s="24">
        <v>3.774</v>
      </c>
      <c r="K5" s="24">
        <v>6.1844669999999997</v>
      </c>
      <c r="L5" s="24">
        <v>-2.5499999999999998E-2</v>
      </c>
      <c r="M5" s="21">
        <v>74</v>
      </c>
      <c r="N5" s="25">
        <v>74.5</v>
      </c>
      <c r="O5" s="25">
        <v>0</v>
      </c>
      <c r="P5" s="21">
        <v>-0.5</v>
      </c>
      <c r="Q5" s="23">
        <v>-6.7559999999999999E-3</v>
      </c>
      <c r="R5" s="25">
        <v>0.87646999999999997</v>
      </c>
      <c r="S5" s="25">
        <v>8.5281036119070599</v>
      </c>
      <c r="T5" s="25">
        <v>0.64604600000000001</v>
      </c>
      <c r="U5" s="25">
        <v>154.61167499999999</v>
      </c>
    </row>
    <row r="6" spans="1:21" ht="12.75" customHeight="1" x14ac:dyDescent="0.25">
      <c r="A6" s="15" t="s">
        <v>188</v>
      </c>
      <c r="B6" s="15" t="s">
        <v>8</v>
      </c>
      <c r="C6" s="21">
        <v>1161.8800000000001</v>
      </c>
      <c r="D6" s="22">
        <v>32</v>
      </c>
      <c r="E6" s="22">
        <v>22</v>
      </c>
      <c r="F6" s="23">
        <v>22</v>
      </c>
      <c r="G6" s="23">
        <v>0</v>
      </c>
      <c r="H6" s="23">
        <v>0</v>
      </c>
      <c r="I6" s="24">
        <v>10.302445000000001</v>
      </c>
      <c r="J6" s="24">
        <v>1.9890000000000001</v>
      </c>
      <c r="K6" s="24">
        <v>3.0085549999999999</v>
      </c>
      <c r="L6" s="24">
        <v>0.180948</v>
      </c>
      <c r="M6" s="21">
        <v>39</v>
      </c>
      <c r="N6" s="25">
        <v>35.451999999999998</v>
      </c>
      <c r="O6" s="25">
        <v>0</v>
      </c>
      <c r="P6" s="21">
        <v>3.548</v>
      </c>
      <c r="Q6" s="23">
        <v>9.0973999999999999E-2</v>
      </c>
      <c r="R6" s="25">
        <v>1.1078749999999999</v>
      </c>
      <c r="S6" s="25">
        <v>8.8670473715013607</v>
      </c>
      <c r="T6" s="25">
        <v>0.67172299999999996</v>
      </c>
      <c r="U6" s="25">
        <v>136.7525</v>
      </c>
    </row>
    <row r="7" spans="1:21" ht="12.75" customHeight="1" x14ac:dyDescent="0.25">
      <c r="A7" s="15" t="s">
        <v>189</v>
      </c>
      <c r="B7" s="15" t="s">
        <v>9</v>
      </c>
      <c r="C7" s="21">
        <v>1633.02</v>
      </c>
      <c r="D7" s="22">
        <v>70</v>
      </c>
      <c r="E7" s="22">
        <v>30</v>
      </c>
      <c r="F7" s="23">
        <v>30</v>
      </c>
      <c r="G7" s="23">
        <v>0</v>
      </c>
      <c r="H7" s="23">
        <v>0</v>
      </c>
      <c r="I7" s="24">
        <v>24.024989999999999</v>
      </c>
      <c r="J7" s="24">
        <v>2.6979000000000002</v>
      </c>
      <c r="K7" s="24">
        <v>3.3771100000000001</v>
      </c>
      <c r="L7" s="24">
        <v>0.28050000000000003</v>
      </c>
      <c r="M7" s="21">
        <v>0</v>
      </c>
      <c r="N7" s="25">
        <v>47.4</v>
      </c>
      <c r="O7" s="25">
        <v>0</v>
      </c>
      <c r="P7" s="21">
        <v>-47.4</v>
      </c>
      <c r="Q7" s="23">
        <v>0</v>
      </c>
      <c r="R7" s="25">
        <v>0.67714200000000002</v>
      </c>
      <c r="S7" s="25">
        <v>14.711999853032999</v>
      </c>
      <c r="T7" s="25">
        <v>1.1145069999999999</v>
      </c>
      <c r="U7" s="25">
        <v>112.570333333333</v>
      </c>
    </row>
    <row r="8" spans="1:21" ht="12.75" customHeight="1" x14ac:dyDescent="0.25">
      <c r="A8" s="15" t="s">
        <v>190</v>
      </c>
      <c r="B8" s="15" t="s">
        <v>10</v>
      </c>
      <c r="C8" s="21">
        <v>2192.16</v>
      </c>
      <c r="D8" s="22">
        <v>82</v>
      </c>
      <c r="E8" s="22">
        <v>40</v>
      </c>
      <c r="F8" s="23">
        <v>40</v>
      </c>
      <c r="G8" s="23">
        <v>0</v>
      </c>
      <c r="H8" s="23">
        <v>0</v>
      </c>
      <c r="I8" s="24">
        <v>14.539401</v>
      </c>
      <c r="J8" s="24">
        <v>3.4169999999999998</v>
      </c>
      <c r="K8" s="24">
        <v>5.5515990000000004</v>
      </c>
      <c r="L8" s="24">
        <v>-0.45390000000000003</v>
      </c>
      <c r="M8" s="21">
        <v>67</v>
      </c>
      <c r="N8" s="25">
        <v>75.900000000000006</v>
      </c>
      <c r="O8" s="25">
        <v>0</v>
      </c>
      <c r="P8" s="21">
        <v>-8.9</v>
      </c>
      <c r="Q8" s="23">
        <v>-0.13283500000000001</v>
      </c>
      <c r="R8" s="25">
        <v>0.92560900000000002</v>
      </c>
      <c r="S8" s="25">
        <v>6.63245429165754</v>
      </c>
      <c r="T8" s="25">
        <v>0.50244100000000003</v>
      </c>
      <c r="U8" s="25">
        <v>138.789975</v>
      </c>
    </row>
    <row r="9" spans="1:21" ht="12.75" customHeight="1" x14ac:dyDescent="0.25">
      <c r="A9" s="15" t="s">
        <v>191</v>
      </c>
      <c r="B9" s="15" t="s">
        <v>11</v>
      </c>
      <c r="C9" s="21">
        <v>2205.1</v>
      </c>
      <c r="D9" s="22">
        <v>85</v>
      </c>
      <c r="E9" s="22">
        <v>40</v>
      </c>
      <c r="F9" s="23">
        <v>40</v>
      </c>
      <c r="G9" s="23">
        <v>0</v>
      </c>
      <c r="H9" s="23">
        <v>0</v>
      </c>
      <c r="I9" s="24">
        <v>20.332833999999998</v>
      </c>
      <c r="J9" s="24">
        <v>3.1110000000000002</v>
      </c>
      <c r="K9" s="24">
        <v>6.0281659999999997</v>
      </c>
      <c r="L9" s="24">
        <v>5.0999999999999997E-2</v>
      </c>
      <c r="M9" s="21">
        <v>61</v>
      </c>
      <c r="N9" s="25">
        <v>60</v>
      </c>
      <c r="O9" s="25">
        <v>0</v>
      </c>
      <c r="P9" s="21">
        <v>1</v>
      </c>
      <c r="Q9" s="23">
        <v>1.6393000000000001E-2</v>
      </c>
      <c r="R9" s="25">
        <v>0.70588200000000001</v>
      </c>
      <c r="S9" s="25">
        <v>9.2208217314407506</v>
      </c>
      <c r="T9" s="25">
        <v>0.69852300000000001</v>
      </c>
      <c r="U9" s="25">
        <v>150.70415</v>
      </c>
    </row>
    <row r="10" spans="1:21" ht="12.75" customHeight="1" x14ac:dyDescent="0.25">
      <c r="A10" s="15" t="s">
        <v>192</v>
      </c>
      <c r="B10" s="15" t="s">
        <v>12</v>
      </c>
      <c r="C10" s="21">
        <v>2193.58</v>
      </c>
      <c r="D10" s="22">
        <v>94</v>
      </c>
      <c r="E10" s="22">
        <v>40</v>
      </c>
      <c r="F10" s="23">
        <v>37</v>
      </c>
      <c r="G10" s="23">
        <v>3</v>
      </c>
      <c r="H10" s="23">
        <v>0</v>
      </c>
      <c r="I10" s="24">
        <v>20.569222</v>
      </c>
      <c r="J10" s="24">
        <v>4.59</v>
      </c>
      <c r="K10" s="24">
        <v>4.8157779999999999</v>
      </c>
      <c r="L10" s="24">
        <v>-0.33660000000000001</v>
      </c>
      <c r="M10" s="21">
        <v>90</v>
      </c>
      <c r="N10" s="25">
        <v>96.6</v>
      </c>
      <c r="O10" s="25">
        <v>0</v>
      </c>
      <c r="P10" s="21">
        <v>-6.6</v>
      </c>
      <c r="Q10" s="23">
        <v>-7.3332999999999995E-2</v>
      </c>
      <c r="R10" s="25">
        <v>1.0276590000000001</v>
      </c>
      <c r="S10" s="25">
        <v>9.3770101842649893</v>
      </c>
      <c r="T10" s="25">
        <v>0.71035499999999996</v>
      </c>
      <c r="U10" s="25">
        <v>120.39445000000001</v>
      </c>
    </row>
    <row r="11" spans="1:21" ht="12.75" customHeight="1" x14ac:dyDescent="0.25">
      <c r="A11" s="15" t="s">
        <v>193</v>
      </c>
      <c r="B11" s="15" t="s">
        <v>13</v>
      </c>
      <c r="C11" s="21">
        <v>361.47</v>
      </c>
      <c r="D11" s="22">
        <v>11</v>
      </c>
      <c r="E11" s="22">
        <v>8</v>
      </c>
      <c r="F11" s="23">
        <v>8</v>
      </c>
      <c r="G11" s="23">
        <v>0</v>
      </c>
      <c r="H11" s="23">
        <v>0</v>
      </c>
      <c r="I11" s="24">
        <v>4.2569220000000003</v>
      </c>
      <c r="J11" s="24">
        <v>0.35699999999999998</v>
      </c>
      <c r="K11" s="24">
        <v>1.311078</v>
      </c>
      <c r="L11" s="24">
        <v>0.20399999999999999</v>
      </c>
      <c r="M11" s="21">
        <v>7</v>
      </c>
      <c r="N11" s="25">
        <v>3</v>
      </c>
      <c r="O11" s="25">
        <v>0</v>
      </c>
      <c r="P11" s="21">
        <v>4</v>
      </c>
      <c r="Q11" s="23">
        <v>0.57142800000000005</v>
      </c>
      <c r="R11" s="25">
        <v>0.272727</v>
      </c>
      <c r="S11" s="25">
        <v>11.7766951614242</v>
      </c>
      <c r="T11" s="25">
        <v>0.89214300000000002</v>
      </c>
      <c r="U11" s="25">
        <v>163.88475</v>
      </c>
    </row>
    <row r="12" spans="1:21" ht="12.75" customHeight="1" x14ac:dyDescent="0.25">
      <c r="A12" s="15" t="s">
        <v>194</v>
      </c>
      <c r="B12" s="15" t="s">
        <v>14</v>
      </c>
      <c r="C12" s="21">
        <v>2570.52</v>
      </c>
      <c r="D12" s="22">
        <v>105</v>
      </c>
      <c r="E12" s="22">
        <v>51</v>
      </c>
      <c r="F12" s="23">
        <v>50</v>
      </c>
      <c r="G12" s="23">
        <v>0</v>
      </c>
      <c r="H12" s="23">
        <v>0</v>
      </c>
      <c r="I12" s="24">
        <v>25.380966999999998</v>
      </c>
      <c r="J12" s="24">
        <v>5.2530000000000001</v>
      </c>
      <c r="K12" s="24">
        <v>5.643033</v>
      </c>
      <c r="L12" s="24">
        <v>1.6311329999999999</v>
      </c>
      <c r="M12" s="21">
        <v>103</v>
      </c>
      <c r="N12" s="25">
        <v>71.016999999999996</v>
      </c>
      <c r="O12" s="25">
        <v>0</v>
      </c>
      <c r="P12" s="21">
        <v>31.983000000000001</v>
      </c>
      <c r="Q12" s="23">
        <v>0.31051400000000001</v>
      </c>
      <c r="R12" s="25">
        <v>0.67635199999999995</v>
      </c>
      <c r="S12" s="25">
        <v>9.8738648211256894</v>
      </c>
      <c r="T12" s="25">
        <v>0.74799400000000005</v>
      </c>
      <c r="U12" s="25">
        <v>110.64770588235299</v>
      </c>
    </row>
    <row r="13" spans="1:21" ht="12.75" customHeight="1" x14ac:dyDescent="0.25">
      <c r="A13" s="15" t="s">
        <v>195</v>
      </c>
      <c r="B13" s="15" t="s">
        <v>15</v>
      </c>
      <c r="C13" s="21">
        <v>684.27</v>
      </c>
      <c r="D13" s="22">
        <v>29</v>
      </c>
      <c r="E13" s="22">
        <v>10</v>
      </c>
      <c r="F13" s="23">
        <v>10</v>
      </c>
      <c r="G13" s="23">
        <v>0</v>
      </c>
      <c r="H13" s="23">
        <v>0</v>
      </c>
      <c r="I13" s="24">
        <v>7.614179</v>
      </c>
      <c r="J13" s="24">
        <v>1.7673540000000001</v>
      </c>
      <c r="K13" s="24">
        <v>1.1124670000000001</v>
      </c>
      <c r="L13" s="24">
        <v>3.7230000000000002E-3</v>
      </c>
      <c r="M13" s="21">
        <v>34.654000000000003</v>
      </c>
      <c r="N13" s="25">
        <v>34.581000000000003</v>
      </c>
      <c r="O13" s="25">
        <v>0</v>
      </c>
      <c r="P13" s="21">
        <v>7.2999999999999995E-2</v>
      </c>
      <c r="Q13" s="23">
        <v>2.1059999999999998E-3</v>
      </c>
      <c r="R13" s="25">
        <v>1.192448</v>
      </c>
      <c r="S13" s="25">
        <v>11.1274482295001</v>
      </c>
      <c r="T13" s="25">
        <v>0.84295900000000001</v>
      </c>
      <c r="U13" s="25">
        <v>111.2467</v>
      </c>
    </row>
    <row r="14" spans="1:21" ht="12.75" customHeight="1" x14ac:dyDescent="0.25">
      <c r="A14" s="15" t="s">
        <v>196</v>
      </c>
      <c r="B14" s="15" t="s">
        <v>16</v>
      </c>
      <c r="C14" s="21">
        <v>2334.91</v>
      </c>
      <c r="D14" s="22">
        <v>100</v>
      </c>
      <c r="E14" s="22">
        <v>60</v>
      </c>
      <c r="F14" s="23">
        <v>60</v>
      </c>
      <c r="G14" s="23">
        <v>0</v>
      </c>
      <c r="H14" s="23">
        <v>0</v>
      </c>
      <c r="I14" s="24">
        <v>45.202455999999998</v>
      </c>
      <c r="J14" s="24">
        <v>4.9470000000000001</v>
      </c>
      <c r="K14" s="24">
        <v>8.7505439999999997</v>
      </c>
      <c r="L14" s="24">
        <v>0.2142</v>
      </c>
      <c r="M14" s="21">
        <v>97</v>
      </c>
      <c r="N14" s="25">
        <v>92.8</v>
      </c>
      <c r="O14" s="25">
        <v>0</v>
      </c>
      <c r="P14" s="21">
        <v>4.2</v>
      </c>
      <c r="Q14" s="23">
        <v>4.3298000000000003E-2</v>
      </c>
      <c r="R14" s="25">
        <v>0.92800000000000005</v>
      </c>
      <c r="S14" s="25">
        <v>19.3593997199035</v>
      </c>
      <c r="T14" s="25">
        <v>1.4665710000000001</v>
      </c>
      <c r="U14" s="25">
        <v>145.8424</v>
      </c>
    </row>
    <row r="15" spans="1:21" ht="12.75" customHeight="1" x14ac:dyDescent="0.25">
      <c r="A15" s="15" t="s">
        <v>197</v>
      </c>
      <c r="B15" s="15" t="s">
        <v>17</v>
      </c>
      <c r="C15" s="21">
        <v>1212.74</v>
      </c>
      <c r="D15" s="22">
        <v>37</v>
      </c>
      <c r="E15" s="22">
        <v>22</v>
      </c>
      <c r="F15" s="23">
        <v>22</v>
      </c>
      <c r="G15" s="23">
        <v>0</v>
      </c>
      <c r="H15" s="23">
        <v>0</v>
      </c>
      <c r="I15" s="24">
        <v>12.049011</v>
      </c>
      <c r="J15" s="24">
        <v>1.9379999999999999</v>
      </c>
      <c r="K15" s="24">
        <v>2.2529889999999999</v>
      </c>
      <c r="L15" s="24">
        <v>-0.33150000000000002</v>
      </c>
      <c r="M15" s="21">
        <v>38</v>
      </c>
      <c r="N15" s="25">
        <v>44.5</v>
      </c>
      <c r="O15" s="25">
        <v>0</v>
      </c>
      <c r="P15" s="21">
        <v>-6.5</v>
      </c>
      <c r="Q15" s="23">
        <v>-0.17105200000000001</v>
      </c>
      <c r="R15" s="25">
        <v>1.2027019999999999</v>
      </c>
      <c r="S15" s="25">
        <v>9.9353620726619098</v>
      </c>
      <c r="T15" s="25">
        <v>0.75265300000000002</v>
      </c>
      <c r="U15" s="25">
        <v>102.408590909091</v>
      </c>
    </row>
    <row r="16" spans="1:21" ht="12.75" customHeight="1" x14ac:dyDescent="0.25">
      <c r="A16" s="15" t="s">
        <v>198</v>
      </c>
      <c r="B16" s="15" t="s">
        <v>18</v>
      </c>
      <c r="C16" s="21">
        <v>1196.18</v>
      </c>
      <c r="D16" s="22">
        <v>46</v>
      </c>
      <c r="E16" s="22">
        <v>31</v>
      </c>
      <c r="F16" s="23">
        <v>26</v>
      </c>
      <c r="G16" s="23">
        <v>0</v>
      </c>
      <c r="H16" s="23">
        <v>2</v>
      </c>
      <c r="I16" s="24">
        <v>14.298999999999999</v>
      </c>
      <c r="J16" s="24">
        <v>1.581</v>
      </c>
      <c r="K16" s="24">
        <v>4.18</v>
      </c>
      <c r="L16" s="24">
        <v>-0.38250000000000001</v>
      </c>
      <c r="M16" s="21">
        <v>31</v>
      </c>
      <c r="N16" s="25">
        <v>38.5</v>
      </c>
      <c r="O16" s="25">
        <v>0</v>
      </c>
      <c r="P16" s="21">
        <v>-7.5</v>
      </c>
      <c r="Q16" s="23">
        <v>-0.24193500000000001</v>
      </c>
      <c r="R16" s="25">
        <v>0.83695600000000003</v>
      </c>
      <c r="S16" s="25">
        <v>11.953886538815199</v>
      </c>
      <c r="T16" s="25">
        <v>0.90556599999999998</v>
      </c>
      <c r="U16" s="25">
        <v>134.83870967741899</v>
      </c>
    </row>
    <row r="17" spans="1:21" ht="12.75" customHeight="1" x14ac:dyDescent="0.25">
      <c r="A17" s="15" t="s">
        <v>199</v>
      </c>
      <c r="B17" s="15" t="s">
        <v>19</v>
      </c>
      <c r="C17" s="21">
        <v>2543.9699999999998</v>
      </c>
      <c r="D17" s="22">
        <v>84</v>
      </c>
      <c r="E17" s="22">
        <v>48</v>
      </c>
      <c r="F17" s="23">
        <v>43</v>
      </c>
      <c r="G17" s="23">
        <v>0</v>
      </c>
      <c r="H17" s="23">
        <v>2</v>
      </c>
      <c r="I17" s="24">
        <v>41.488999999999997</v>
      </c>
      <c r="J17" s="24">
        <v>3.2639999999999998</v>
      </c>
      <c r="K17" s="24">
        <v>6.9</v>
      </c>
      <c r="L17" s="24">
        <v>-0.39269999999999999</v>
      </c>
      <c r="M17" s="21">
        <v>64</v>
      </c>
      <c r="N17" s="25">
        <v>70.7</v>
      </c>
      <c r="O17" s="25">
        <v>1</v>
      </c>
      <c r="P17" s="21">
        <v>-7.7</v>
      </c>
      <c r="Q17" s="23">
        <v>-0.120312</v>
      </c>
      <c r="R17" s="25">
        <v>0.84166600000000003</v>
      </c>
      <c r="S17" s="25">
        <v>16.3087615026907</v>
      </c>
      <c r="T17" s="25">
        <v>1.2354700000000001</v>
      </c>
      <c r="U17" s="25">
        <v>143.75</v>
      </c>
    </row>
    <row r="18" spans="1:21" ht="12.75" customHeight="1" x14ac:dyDescent="0.25">
      <c r="A18" s="15" t="s">
        <v>200</v>
      </c>
      <c r="B18" s="15" t="s">
        <v>20</v>
      </c>
      <c r="C18" s="21">
        <v>2294.08</v>
      </c>
      <c r="D18" s="22">
        <v>100</v>
      </c>
      <c r="E18" s="22">
        <v>60</v>
      </c>
      <c r="F18" s="23">
        <v>60</v>
      </c>
      <c r="G18" s="23">
        <v>0</v>
      </c>
      <c r="H18" s="23">
        <v>0</v>
      </c>
      <c r="I18" s="24">
        <v>42.375777999999997</v>
      </c>
      <c r="J18" s="24">
        <v>4.2839999999999998</v>
      </c>
      <c r="K18" s="24">
        <v>6.9212220000000002</v>
      </c>
      <c r="L18" s="24">
        <v>-0.41820000000000002</v>
      </c>
      <c r="M18" s="21">
        <v>84</v>
      </c>
      <c r="N18" s="25">
        <v>92.2</v>
      </c>
      <c r="O18" s="25">
        <v>0</v>
      </c>
      <c r="P18" s="21">
        <v>-8.1999999999999993</v>
      </c>
      <c r="Q18" s="23">
        <v>-9.7618999999999997E-2</v>
      </c>
      <c r="R18" s="25">
        <v>0.92200000000000004</v>
      </c>
      <c r="S18" s="25">
        <v>18.471796101269401</v>
      </c>
      <c r="T18" s="25">
        <v>1.39933</v>
      </c>
      <c r="U18" s="25">
        <v>115.3537</v>
      </c>
    </row>
    <row r="19" spans="1:21" ht="12.75" customHeight="1" x14ac:dyDescent="0.25">
      <c r="A19" s="15" t="s">
        <v>201</v>
      </c>
      <c r="B19" s="15" t="s">
        <v>21</v>
      </c>
      <c r="C19" s="21">
        <v>1500.74</v>
      </c>
      <c r="D19" s="22">
        <v>62</v>
      </c>
      <c r="E19" s="22">
        <v>37</v>
      </c>
      <c r="F19" s="23">
        <v>36</v>
      </c>
      <c r="G19" s="23">
        <v>0</v>
      </c>
      <c r="H19" s="23">
        <v>0</v>
      </c>
      <c r="I19" s="24">
        <v>20.196999999999999</v>
      </c>
      <c r="J19" s="24">
        <v>2.04</v>
      </c>
      <c r="K19" s="24">
        <v>5.76</v>
      </c>
      <c r="L19" s="24">
        <v>-0.43197000000000002</v>
      </c>
      <c r="M19" s="21">
        <v>40</v>
      </c>
      <c r="N19" s="25">
        <v>48.47</v>
      </c>
      <c r="O19" s="25">
        <v>0</v>
      </c>
      <c r="P19" s="21">
        <v>-8.4700000000000006</v>
      </c>
      <c r="Q19" s="23">
        <v>-0.21174999999999999</v>
      </c>
      <c r="R19" s="25">
        <v>0.78177399999999997</v>
      </c>
      <c r="S19" s="25">
        <v>13.458027373162601</v>
      </c>
      <c r="T19" s="25">
        <v>1.019512</v>
      </c>
      <c r="U19" s="25">
        <v>155.67567567567599</v>
      </c>
    </row>
    <row r="20" spans="1:21" ht="12.75" customHeight="1" x14ac:dyDescent="0.25">
      <c r="A20" s="15" t="s">
        <v>202</v>
      </c>
      <c r="B20" s="15" t="s">
        <v>22</v>
      </c>
      <c r="C20" s="21">
        <v>1165.4000000000001</v>
      </c>
      <c r="D20" s="22">
        <v>51</v>
      </c>
      <c r="E20" s="22">
        <v>21</v>
      </c>
      <c r="F20" s="23">
        <v>20</v>
      </c>
      <c r="G20" s="23">
        <v>0</v>
      </c>
      <c r="H20" s="23">
        <v>0</v>
      </c>
      <c r="I20" s="24">
        <v>20.029</v>
      </c>
      <c r="J20" s="24">
        <v>2.6520000000000001</v>
      </c>
      <c r="K20" s="24">
        <v>3.2</v>
      </c>
      <c r="L20" s="24">
        <v>0.29070000000000001</v>
      </c>
      <c r="M20" s="21">
        <v>52</v>
      </c>
      <c r="N20" s="25">
        <v>46.3</v>
      </c>
      <c r="O20" s="25">
        <v>0</v>
      </c>
      <c r="P20" s="21">
        <v>5.7</v>
      </c>
      <c r="Q20" s="23">
        <v>0.109615</v>
      </c>
      <c r="R20" s="25">
        <v>0.90784299999999996</v>
      </c>
      <c r="S20" s="25">
        <v>17.186373777243901</v>
      </c>
      <c r="T20" s="25">
        <v>1.3019529999999999</v>
      </c>
      <c r="U20" s="25">
        <v>152.38095238095201</v>
      </c>
    </row>
    <row r="21" spans="1:21" ht="12.75" customHeight="1" x14ac:dyDescent="0.25">
      <c r="A21" s="15" t="s">
        <v>203</v>
      </c>
      <c r="B21" s="15" t="s">
        <v>23</v>
      </c>
      <c r="C21" s="21">
        <v>1499.86</v>
      </c>
      <c r="D21" s="22">
        <v>74</v>
      </c>
      <c r="E21" s="22">
        <v>36</v>
      </c>
      <c r="F21" s="23">
        <v>36</v>
      </c>
      <c r="G21" s="23">
        <v>0</v>
      </c>
      <c r="H21" s="23">
        <v>0</v>
      </c>
      <c r="I21" s="24">
        <v>19.651</v>
      </c>
      <c r="J21" s="24">
        <v>4.1820000000000004</v>
      </c>
      <c r="K21" s="24">
        <v>5.76</v>
      </c>
      <c r="L21" s="24">
        <v>0.83538000000000001</v>
      </c>
      <c r="M21" s="21">
        <v>82</v>
      </c>
      <c r="N21" s="25">
        <v>65.62</v>
      </c>
      <c r="O21" s="25">
        <v>0</v>
      </c>
      <c r="P21" s="21">
        <v>16.38</v>
      </c>
      <c r="Q21" s="23">
        <v>0.19975599999999999</v>
      </c>
      <c r="R21" s="25">
        <v>0.88675599999999999</v>
      </c>
      <c r="S21" s="25">
        <v>13.1018895096876</v>
      </c>
      <c r="T21" s="25">
        <v>0.992533</v>
      </c>
      <c r="U21" s="25">
        <v>160</v>
      </c>
    </row>
    <row r="22" spans="1:21" ht="12.75" customHeight="1" x14ac:dyDescent="0.25">
      <c r="A22" s="15" t="s">
        <v>204</v>
      </c>
      <c r="B22" s="15" t="s">
        <v>24</v>
      </c>
      <c r="C22" s="21">
        <v>761.84</v>
      </c>
      <c r="D22" s="22">
        <v>26</v>
      </c>
      <c r="E22" s="22">
        <v>12</v>
      </c>
      <c r="F22" s="23">
        <v>12</v>
      </c>
      <c r="G22" s="23">
        <v>0</v>
      </c>
      <c r="H22" s="23">
        <v>0</v>
      </c>
      <c r="I22" s="24">
        <v>9.3219670000000008</v>
      </c>
      <c r="J22" s="24">
        <v>1.3260000000000001</v>
      </c>
      <c r="K22" s="24">
        <v>1.877033</v>
      </c>
      <c r="L22" s="24">
        <v>5.0999999999999997E-2</v>
      </c>
      <c r="M22" s="21">
        <v>26</v>
      </c>
      <c r="N22" s="25">
        <v>25</v>
      </c>
      <c r="O22" s="25">
        <v>0</v>
      </c>
      <c r="P22" s="21">
        <v>1</v>
      </c>
      <c r="Q22" s="23">
        <v>3.8461000000000002E-2</v>
      </c>
      <c r="R22" s="25">
        <v>0.961538</v>
      </c>
      <c r="S22" s="25">
        <v>12.2361217578494</v>
      </c>
      <c r="T22" s="25">
        <v>0.92694699999999997</v>
      </c>
      <c r="U22" s="25">
        <v>156.41941666666699</v>
      </c>
    </row>
    <row r="23" spans="1:21" ht="12.75" customHeight="1" x14ac:dyDescent="0.25">
      <c r="A23" s="15" t="s">
        <v>205</v>
      </c>
      <c r="B23" s="15" t="s">
        <v>25</v>
      </c>
      <c r="C23" s="21">
        <v>484.81</v>
      </c>
      <c r="D23" s="22">
        <v>18</v>
      </c>
      <c r="E23" s="22">
        <v>8</v>
      </c>
      <c r="F23" s="23">
        <v>0</v>
      </c>
      <c r="G23" s="23">
        <v>0</v>
      </c>
      <c r="H23" s="23">
        <v>0</v>
      </c>
      <c r="I23" s="24">
        <v>10.147</v>
      </c>
      <c r="J23" s="24">
        <v>0</v>
      </c>
      <c r="K23" s="24">
        <v>0</v>
      </c>
      <c r="L23" s="24">
        <v>0</v>
      </c>
      <c r="Q23" s="23">
        <v>0</v>
      </c>
      <c r="S23" s="25">
        <v>20.929848806749</v>
      </c>
      <c r="T23" s="25">
        <v>1.5855399999999999</v>
      </c>
      <c r="U23" s="25">
        <v>0</v>
      </c>
    </row>
    <row r="24" spans="1:21" ht="12.75" customHeight="1" x14ac:dyDescent="0.25">
      <c r="A24" s="15" t="s">
        <v>206</v>
      </c>
      <c r="B24" s="15" t="s">
        <v>26</v>
      </c>
      <c r="C24" s="21">
        <v>2597.19</v>
      </c>
      <c r="D24" s="22">
        <v>120</v>
      </c>
      <c r="E24" s="22">
        <v>50</v>
      </c>
      <c r="F24" s="23">
        <v>40</v>
      </c>
      <c r="G24" s="23">
        <v>5</v>
      </c>
      <c r="H24" s="23">
        <v>4</v>
      </c>
      <c r="I24" s="24">
        <v>40.503</v>
      </c>
      <c r="J24" s="24">
        <v>5.7119999999999997</v>
      </c>
      <c r="K24" s="24">
        <v>6.84</v>
      </c>
      <c r="L24" s="24">
        <v>1.3479810000000001</v>
      </c>
      <c r="M24" s="21">
        <v>112</v>
      </c>
      <c r="N24" s="25">
        <v>85.569000000000003</v>
      </c>
      <c r="O24" s="25">
        <v>0</v>
      </c>
      <c r="P24" s="21">
        <v>26.431000000000001</v>
      </c>
      <c r="Q24" s="23">
        <v>0.23599100000000001</v>
      </c>
      <c r="R24" s="25">
        <v>0.71307500000000001</v>
      </c>
      <c r="S24" s="25">
        <v>15.594931445138799</v>
      </c>
      <c r="T24" s="25">
        <v>1.1813940000000001</v>
      </c>
      <c r="U24" s="25">
        <v>136.80000000000001</v>
      </c>
    </row>
    <row r="25" spans="1:21" ht="12.75" customHeight="1" x14ac:dyDescent="0.25">
      <c r="A25" s="15" t="s">
        <v>207</v>
      </c>
      <c r="B25" s="15" t="s">
        <v>27</v>
      </c>
      <c r="C25" s="21">
        <v>1153.76</v>
      </c>
      <c r="D25" s="22">
        <v>37</v>
      </c>
      <c r="E25" s="22">
        <v>22</v>
      </c>
      <c r="F25" s="23">
        <v>22</v>
      </c>
      <c r="G25" s="23">
        <v>0</v>
      </c>
      <c r="H25" s="23">
        <v>0</v>
      </c>
      <c r="I25" s="24">
        <v>9.7210560000000008</v>
      </c>
      <c r="J25" s="24">
        <v>2.2440000000000002</v>
      </c>
      <c r="K25" s="24">
        <v>3.3389440000000001</v>
      </c>
      <c r="L25" s="24">
        <v>0.15912000000000001</v>
      </c>
      <c r="M25" s="21">
        <v>44</v>
      </c>
      <c r="N25" s="25">
        <v>40.880000000000003</v>
      </c>
      <c r="O25" s="25">
        <v>0</v>
      </c>
      <c r="P25" s="21">
        <v>3.12</v>
      </c>
      <c r="Q25" s="23">
        <v>7.0909E-2</v>
      </c>
      <c r="R25" s="25">
        <v>1.1048640000000001</v>
      </c>
      <c r="S25" s="25">
        <v>8.4255443073082805</v>
      </c>
      <c r="T25" s="25">
        <v>0.63827699999999998</v>
      </c>
      <c r="U25" s="25">
        <v>151.77018181818201</v>
      </c>
    </row>
    <row r="26" spans="1:21" ht="12.75" customHeight="1" x14ac:dyDescent="0.25">
      <c r="A26" s="15" t="s">
        <v>208</v>
      </c>
      <c r="B26" s="15" t="s">
        <v>28</v>
      </c>
      <c r="C26" s="21">
        <v>1144.22</v>
      </c>
      <c r="D26" s="22">
        <v>37</v>
      </c>
      <c r="E26" s="22">
        <v>18</v>
      </c>
      <c r="F26" s="23">
        <v>18</v>
      </c>
      <c r="G26" s="23">
        <v>0</v>
      </c>
      <c r="H26" s="23">
        <v>0</v>
      </c>
      <c r="I26" s="24">
        <v>12.592110999999999</v>
      </c>
      <c r="J26" s="24">
        <v>1.7849999999999999</v>
      </c>
      <c r="K26" s="24">
        <v>2.7248890000000001</v>
      </c>
      <c r="L26" s="24">
        <v>5.0999999999999997E-2</v>
      </c>
      <c r="M26" s="21">
        <v>35</v>
      </c>
      <c r="N26" s="25">
        <v>34</v>
      </c>
      <c r="O26" s="25">
        <v>0</v>
      </c>
      <c r="P26" s="21">
        <v>1</v>
      </c>
      <c r="Q26" s="23">
        <v>2.8570999999999999E-2</v>
      </c>
      <c r="R26" s="25">
        <v>0.91891800000000001</v>
      </c>
      <c r="S26" s="25">
        <v>11.004973693870101</v>
      </c>
      <c r="T26" s="25">
        <v>0.83368100000000001</v>
      </c>
      <c r="U26" s="25">
        <v>151.38272222222199</v>
      </c>
    </row>
    <row r="27" spans="1:21" ht="12.75" customHeight="1" x14ac:dyDescent="0.25">
      <c r="A27" s="15" t="s">
        <v>209</v>
      </c>
      <c r="B27" s="15" t="s">
        <v>31</v>
      </c>
      <c r="C27" s="21">
        <v>1196.33</v>
      </c>
      <c r="D27" s="22">
        <v>41</v>
      </c>
      <c r="E27" s="22">
        <v>22</v>
      </c>
      <c r="F27" s="23">
        <v>22</v>
      </c>
      <c r="G27" s="23">
        <v>0</v>
      </c>
      <c r="H27" s="23">
        <v>0</v>
      </c>
      <c r="I27" s="24">
        <v>13.300955999999999</v>
      </c>
      <c r="J27" s="24">
        <v>2.0910000000000002</v>
      </c>
      <c r="K27" s="24">
        <v>3.003044</v>
      </c>
      <c r="L27" s="24">
        <v>0.50439000000000001</v>
      </c>
      <c r="M27" s="21">
        <v>41</v>
      </c>
      <c r="N27" s="25">
        <v>28.11</v>
      </c>
      <c r="O27" s="25">
        <v>3</v>
      </c>
      <c r="P27" s="21">
        <v>9.89</v>
      </c>
      <c r="Q27" s="23">
        <v>0.24121899999999999</v>
      </c>
      <c r="R27" s="25">
        <v>0.68560900000000002</v>
      </c>
      <c r="S27" s="25">
        <v>11.118132956625701</v>
      </c>
      <c r="T27" s="25">
        <v>0.84225399999999995</v>
      </c>
      <c r="U27" s="25">
        <v>136.50200000000001</v>
      </c>
    </row>
    <row r="28" spans="1:21" ht="12.75" customHeight="1" x14ac:dyDescent="0.25">
      <c r="A28" s="15" t="s">
        <v>210</v>
      </c>
      <c r="B28" s="15" t="s">
        <v>30</v>
      </c>
      <c r="C28" s="21">
        <v>1506.11</v>
      </c>
      <c r="D28" s="22">
        <v>59</v>
      </c>
      <c r="E28" s="22">
        <v>26</v>
      </c>
      <c r="F28" s="23">
        <v>24</v>
      </c>
      <c r="G28" s="23">
        <v>0</v>
      </c>
      <c r="H28" s="23">
        <v>0</v>
      </c>
      <c r="I28" s="24">
        <v>30.102</v>
      </c>
      <c r="J28" s="24">
        <v>2.5499999999999998</v>
      </c>
      <c r="K28" s="24">
        <v>3.84</v>
      </c>
      <c r="L28" s="24">
        <v>-0.114546</v>
      </c>
      <c r="M28" s="21">
        <v>50</v>
      </c>
      <c r="N28" s="25">
        <v>52.246000000000002</v>
      </c>
      <c r="O28" s="25">
        <v>0</v>
      </c>
      <c r="P28" s="21">
        <v>-2.246</v>
      </c>
      <c r="Q28" s="23">
        <v>-4.4920000000000002E-2</v>
      </c>
      <c r="R28" s="25">
        <v>0.88552500000000001</v>
      </c>
      <c r="S28" s="25">
        <v>19.986587965022501</v>
      </c>
      <c r="T28" s="25">
        <v>1.5140830000000001</v>
      </c>
      <c r="U28" s="25">
        <v>147.69230769230799</v>
      </c>
    </row>
    <row r="29" spans="1:21" ht="12.75" customHeight="1" x14ac:dyDescent="0.25">
      <c r="A29" s="15" t="s">
        <v>211</v>
      </c>
      <c r="B29" s="15" t="s">
        <v>29</v>
      </c>
      <c r="C29" s="21">
        <v>541.99</v>
      </c>
      <c r="D29" s="22">
        <v>23</v>
      </c>
      <c r="E29" s="22">
        <v>10</v>
      </c>
      <c r="F29" s="23">
        <v>10</v>
      </c>
      <c r="G29" s="23">
        <v>0</v>
      </c>
      <c r="H29" s="23">
        <v>0</v>
      </c>
      <c r="I29" s="24">
        <v>4.7768110000000004</v>
      </c>
      <c r="J29" s="24">
        <v>1.071</v>
      </c>
      <c r="K29" s="24">
        <v>1.4221889999999999</v>
      </c>
      <c r="L29" s="24">
        <v>-5.0999999999999997E-2</v>
      </c>
      <c r="M29" s="21">
        <v>21</v>
      </c>
      <c r="N29" s="25">
        <v>22</v>
      </c>
      <c r="O29" s="25">
        <v>0</v>
      </c>
      <c r="P29" s="21">
        <v>-1</v>
      </c>
      <c r="Q29" s="23">
        <v>-4.7619000000000002E-2</v>
      </c>
      <c r="R29" s="25">
        <v>0.95652099999999995</v>
      </c>
      <c r="S29" s="25">
        <v>8.8134670381372402</v>
      </c>
      <c r="T29" s="25">
        <v>0.66766400000000004</v>
      </c>
      <c r="U29" s="25">
        <v>142.21889999999999</v>
      </c>
    </row>
    <row r="30" spans="1:21" ht="12.75" customHeight="1" x14ac:dyDescent="0.25">
      <c r="A30" s="15" t="s">
        <v>212</v>
      </c>
      <c r="B30" s="15" t="s">
        <v>32</v>
      </c>
      <c r="C30" s="21">
        <v>2255.29</v>
      </c>
      <c r="D30" s="22">
        <v>104</v>
      </c>
      <c r="E30" s="22">
        <v>41</v>
      </c>
      <c r="F30" s="23">
        <v>40</v>
      </c>
      <c r="G30" s="23">
        <v>0</v>
      </c>
      <c r="H30" s="23">
        <v>0</v>
      </c>
      <c r="I30" s="24">
        <v>29.262523000000002</v>
      </c>
      <c r="J30" s="24">
        <v>4.641</v>
      </c>
      <c r="K30" s="24">
        <v>6.2614770000000002</v>
      </c>
      <c r="L30" s="24">
        <v>0.51917999999999997</v>
      </c>
      <c r="M30" s="21">
        <v>91</v>
      </c>
      <c r="N30" s="25">
        <v>80.819999999999993</v>
      </c>
      <c r="O30" s="25">
        <v>0</v>
      </c>
      <c r="P30" s="21">
        <v>10.18</v>
      </c>
      <c r="Q30" s="23">
        <v>0.111868</v>
      </c>
      <c r="R30" s="25">
        <v>0.777115</v>
      </c>
      <c r="S30" s="25">
        <v>12.9750599701147</v>
      </c>
      <c r="T30" s="25">
        <v>0.98292500000000005</v>
      </c>
      <c r="U30" s="25">
        <v>152.71895121951201</v>
      </c>
    </row>
    <row r="31" spans="1:21" ht="12.75" customHeight="1" x14ac:dyDescent="0.25">
      <c r="A31" s="15" t="s">
        <v>213</v>
      </c>
      <c r="B31" s="15" t="s">
        <v>33</v>
      </c>
      <c r="C31" s="21">
        <v>2120.96</v>
      </c>
      <c r="D31" s="22">
        <v>87</v>
      </c>
      <c r="E31" s="22">
        <v>43</v>
      </c>
      <c r="F31" s="23">
        <v>40</v>
      </c>
      <c r="G31" s="23">
        <v>0</v>
      </c>
      <c r="H31" s="23">
        <v>0</v>
      </c>
      <c r="I31" s="24">
        <v>14.964434000000001</v>
      </c>
      <c r="J31" s="24">
        <v>3.2639999999999998</v>
      </c>
      <c r="K31" s="24">
        <v>5.8325659999999999</v>
      </c>
      <c r="L31" s="24">
        <v>0.58650000000000002</v>
      </c>
      <c r="M31" s="21">
        <v>64</v>
      </c>
      <c r="N31" s="25">
        <v>52.5</v>
      </c>
      <c r="O31" s="25">
        <v>0</v>
      </c>
      <c r="P31" s="21">
        <v>11.5</v>
      </c>
      <c r="Q31" s="23">
        <v>0.17968700000000001</v>
      </c>
      <c r="R31" s="25">
        <v>0.60344799999999998</v>
      </c>
      <c r="S31" s="25">
        <v>7.05550033946892</v>
      </c>
      <c r="T31" s="25">
        <v>0.53448899999999999</v>
      </c>
      <c r="U31" s="25">
        <v>135.64106976744199</v>
      </c>
    </row>
    <row r="32" spans="1:21" ht="12.75" customHeight="1" x14ac:dyDescent="0.25">
      <c r="A32" s="15" t="s">
        <v>214</v>
      </c>
      <c r="B32" s="15" t="s">
        <v>34</v>
      </c>
      <c r="C32" s="21">
        <v>1145.43</v>
      </c>
      <c r="D32" s="22">
        <v>49</v>
      </c>
      <c r="E32" s="22">
        <v>18</v>
      </c>
      <c r="F32" s="23">
        <v>18</v>
      </c>
      <c r="G32" s="23">
        <v>0</v>
      </c>
      <c r="H32" s="23">
        <v>0</v>
      </c>
      <c r="I32" s="24">
        <v>25.444523</v>
      </c>
      <c r="J32" s="24">
        <v>1.734</v>
      </c>
      <c r="K32" s="24">
        <v>2.5754769999999998</v>
      </c>
      <c r="L32" s="24">
        <v>-3.8504999999999998E-2</v>
      </c>
      <c r="M32" s="21">
        <v>34</v>
      </c>
      <c r="N32" s="25">
        <v>34.755000000000003</v>
      </c>
      <c r="O32" s="25">
        <v>0</v>
      </c>
      <c r="P32" s="21">
        <v>-0.755</v>
      </c>
      <c r="Q32" s="23">
        <v>-2.2204999999999999E-2</v>
      </c>
      <c r="R32" s="25">
        <v>0.70928500000000005</v>
      </c>
      <c r="S32" s="25">
        <v>22.213948473498998</v>
      </c>
      <c r="T32" s="25">
        <v>1.682817</v>
      </c>
      <c r="U32" s="25">
        <v>143.082055555556</v>
      </c>
    </row>
    <row r="33" spans="1:21" ht="12.75" customHeight="1" x14ac:dyDescent="0.25">
      <c r="A33" s="15" t="s">
        <v>215</v>
      </c>
      <c r="B33" s="15" t="s">
        <v>35</v>
      </c>
      <c r="C33" s="21">
        <v>125.4</v>
      </c>
      <c r="D33" s="22">
        <v>5</v>
      </c>
      <c r="E33" s="22">
        <v>3</v>
      </c>
      <c r="F33" s="23">
        <v>0</v>
      </c>
      <c r="G33" s="23">
        <v>0</v>
      </c>
      <c r="H33" s="23">
        <v>0</v>
      </c>
      <c r="I33" s="24">
        <v>2.8540000000000001</v>
      </c>
      <c r="J33" s="24">
        <v>0</v>
      </c>
      <c r="K33" s="24">
        <v>0</v>
      </c>
      <c r="L33" s="24">
        <v>0</v>
      </c>
      <c r="Q33" s="23">
        <v>0</v>
      </c>
      <c r="S33" s="25">
        <v>22.7591706539075</v>
      </c>
      <c r="T33" s="25">
        <v>1.7241200000000001</v>
      </c>
      <c r="U33" s="25">
        <v>0</v>
      </c>
    </row>
    <row r="34" spans="1:21" ht="12.75" customHeight="1" x14ac:dyDescent="0.25">
      <c r="A34" s="15" t="s">
        <v>216</v>
      </c>
      <c r="B34" s="15" t="s">
        <v>36</v>
      </c>
      <c r="C34" s="21">
        <v>74.41</v>
      </c>
      <c r="D34" s="22">
        <v>4</v>
      </c>
      <c r="E34" s="22">
        <v>2</v>
      </c>
      <c r="F34" s="23">
        <v>0</v>
      </c>
      <c r="G34" s="23">
        <v>0</v>
      </c>
      <c r="H34" s="23">
        <v>0</v>
      </c>
      <c r="I34" s="24">
        <v>1.5940000000000001</v>
      </c>
      <c r="J34" s="24">
        <v>0</v>
      </c>
      <c r="K34" s="24">
        <v>0</v>
      </c>
      <c r="L34" s="24">
        <v>0</v>
      </c>
      <c r="Q34" s="23">
        <v>0</v>
      </c>
      <c r="S34" s="25">
        <v>21.421851901626098</v>
      </c>
      <c r="T34" s="25">
        <v>1.6228119999999999</v>
      </c>
      <c r="U34" s="25">
        <v>0</v>
      </c>
    </row>
    <row r="35" spans="1:21" ht="12.75" customHeight="1" x14ac:dyDescent="0.25">
      <c r="A35" s="15" t="s">
        <v>217</v>
      </c>
      <c r="B35" s="15" t="s">
        <v>37</v>
      </c>
      <c r="C35" s="21">
        <v>2240.39</v>
      </c>
      <c r="D35" s="22">
        <v>87</v>
      </c>
      <c r="E35" s="22">
        <v>40</v>
      </c>
      <c r="F35" s="23">
        <v>40</v>
      </c>
      <c r="G35" s="23">
        <v>0</v>
      </c>
      <c r="H35" s="23">
        <v>0</v>
      </c>
      <c r="I35" s="24">
        <v>35.429822000000001</v>
      </c>
      <c r="J35" s="24">
        <v>4.8959999999999999</v>
      </c>
      <c r="K35" s="24">
        <v>5.024178</v>
      </c>
      <c r="L35" s="24">
        <v>-0.15656999999999999</v>
      </c>
      <c r="M35" s="21">
        <v>96</v>
      </c>
      <c r="N35" s="25">
        <v>99.07</v>
      </c>
      <c r="O35" s="25">
        <v>0</v>
      </c>
      <c r="P35" s="21">
        <v>-3.07</v>
      </c>
      <c r="Q35" s="23">
        <v>-3.1979E-2</v>
      </c>
      <c r="R35" s="25">
        <v>1.1387350000000001</v>
      </c>
      <c r="S35" s="25">
        <v>15.8141314681819</v>
      </c>
      <c r="T35" s="25">
        <v>1.197999</v>
      </c>
      <c r="U35" s="25">
        <v>125.60445</v>
      </c>
    </row>
    <row r="36" spans="1:21" ht="12.75" customHeight="1" x14ac:dyDescent="0.25">
      <c r="A36" s="15" t="s">
        <v>218</v>
      </c>
      <c r="B36" s="15" t="s">
        <v>38</v>
      </c>
      <c r="C36" s="21">
        <v>1594.67</v>
      </c>
      <c r="D36" s="22">
        <v>72</v>
      </c>
      <c r="E36" s="22">
        <v>30</v>
      </c>
      <c r="F36" s="23">
        <v>30</v>
      </c>
      <c r="G36" s="23">
        <v>0</v>
      </c>
      <c r="H36" s="23">
        <v>0</v>
      </c>
      <c r="I36" s="24">
        <v>25.473278000000001</v>
      </c>
      <c r="J36" s="24">
        <v>3.3149999999999999</v>
      </c>
      <c r="K36" s="24">
        <v>4.5027220000000003</v>
      </c>
      <c r="L36" s="24">
        <v>0.31619999999999998</v>
      </c>
      <c r="M36" s="21">
        <v>65</v>
      </c>
      <c r="N36" s="25">
        <v>58.8</v>
      </c>
      <c r="O36" s="25">
        <v>0</v>
      </c>
      <c r="P36" s="21">
        <v>6.2</v>
      </c>
      <c r="Q36" s="23">
        <v>9.5383999999999997E-2</v>
      </c>
      <c r="R36" s="25">
        <v>0.816666</v>
      </c>
      <c r="S36" s="25">
        <v>15.9740121780682</v>
      </c>
      <c r="T36" s="25">
        <v>1.2101109999999999</v>
      </c>
      <c r="U36" s="25">
        <v>150.09073333333299</v>
      </c>
    </row>
    <row r="37" spans="1:21" ht="12.75" customHeight="1" x14ac:dyDescent="0.25">
      <c r="A37" s="15" t="s">
        <v>219</v>
      </c>
      <c r="B37" s="15" t="s">
        <v>39</v>
      </c>
      <c r="C37" s="21">
        <v>2268.7399999999998</v>
      </c>
      <c r="D37" s="22">
        <v>105</v>
      </c>
      <c r="E37" s="22">
        <v>40</v>
      </c>
      <c r="F37" s="23">
        <v>40</v>
      </c>
      <c r="G37" s="23">
        <v>0</v>
      </c>
      <c r="H37" s="23">
        <v>0</v>
      </c>
      <c r="I37" s="24">
        <v>34.695056000000001</v>
      </c>
      <c r="J37" s="24">
        <v>4.59</v>
      </c>
      <c r="K37" s="24">
        <v>5.916944</v>
      </c>
      <c r="L37" s="24">
        <v>0.40264499999999998</v>
      </c>
      <c r="M37" s="21">
        <v>90</v>
      </c>
      <c r="N37" s="25">
        <v>82.105000000000004</v>
      </c>
      <c r="O37" s="25">
        <v>0</v>
      </c>
      <c r="P37" s="21">
        <v>7.8949999999999996</v>
      </c>
      <c r="Q37" s="23">
        <v>8.7721999999999994E-2</v>
      </c>
      <c r="R37" s="25">
        <v>0.78195199999999998</v>
      </c>
      <c r="S37" s="25">
        <v>15.292654072304501</v>
      </c>
      <c r="T37" s="25">
        <v>1.1584950000000001</v>
      </c>
      <c r="U37" s="25">
        <v>147.92359999999999</v>
      </c>
    </row>
    <row r="38" spans="1:21" ht="12.75" customHeight="1" x14ac:dyDescent="0.25">
      <c r="A38" s="15" t="s">
        <v>220</v>
      </c>
      <c r="B38" s="15" t="s">
        <v>40</v>
      </c>
      <c r="C38" s="21">
        <v>471.43</v>
      </c>
      <c r="D38" s="22">
        <v>12</v>
      </c>
      <c r="E38" s="22">
        <v>9</v>
      </c>
      <c r="F38" s="23">
        <v>9</v>
      </c>
      <c r="G38" s="23">
        <v>0</v>
      </c>
      <c r="H38" s="23">
        <v>0</v>
      </c>
      <c r="I38" s="24">
        <v>4.8594889999999999</v>
      </c>
      <c r="J38" s="24">
        <v>0.61199999999999999</v>
      </c>
      <c r="K38" s="24">
        <v>1.3985110000000001</v>
      </c>
      <c r="L38" s="24">
        <v>-0.153</v>
      </c>
      <c r="M38" s="21">
        <v>12</v>
      </c>
      <c r="N38" s="25">
        <v>15</v>
      </c>
      <c r="O38" s="25">
        <v>0</v>
      </c>
      <c r="P38" s="21">
        <v>-3</v>
      </c>
      <c r="Q38" s="23">
        <v>-0.25</v>
      </c>
      <c r="R38" s="25">
        <v>1.25</v>
      </c>
      <c r="S38" s="25">
        <v>10.3079757334069</v>
      </c>
      <c r="T38" s="25">
        <v>0.78088000000000002</v>
      </c>
      <c r="U38" s="25">
        <v>155.390111111111</v>
      </c>
    </row>
    <row r="39" spans="1:21" ht="12.75" customHeight="1" x14ac:dyDescent="0.25">
      <c r="A39" s="15" t="s">
        <v>221</v>
      </c>
      <c r="B39" s="15" t="s">
        <v>41</v>
      </c>
      <c r="C39" s="21">
        <v>296.08999999999997</v>
      </c>
      <c r="D39" s="22">
        <v>14</v>
      </c>
      <c r="E39" s="22">
        <v>8</v>
      </c>
      <c r="F39" s="23">
        <v>8</v>
      </c>
      <c r="G39" s="23">
        <v>0</v>
      </c>
      <c r="H39" s="23">
        <v>0</v>
      </c>
      <c r="I39" s="24">
        <v>6.7490230000000002</v>
      </c>
      <c r="J39" s="24">
        <v>0.61199999999999999</v>
      </c>
      <c r="K39" s="24">
        <v>1.194977</v>
      </c>
      <c r="L39" s="24">
        <v>3.3048000000000001E-2</v>
      </c>
      <c r="M39" s="21">
        <v>12</v>
      </c>
      <c r="N39" s="25">
        <v>11.352</v>
      </c>
      <c r="O39" s="25">
        <v>0</v>
      </c>
      <c r="P39" s="21">
        <v>0.64800000000000002</v>
      </c>
      <c r="Q39" s="23">
        <v>5.3999999999999999E-2</v>
      </c>
      <c r="R39" s="25">
        <v>0.81085700000000005</v>
      </c>
      <c r="S39" s="25">
        <v>22.793822824141301</v>
      </c>
      <c r="T39" s="25">
        <v>1.7267459999999999</v>
      </c>
      <c r="U39" s="25">
        <v>149.37212500000001</v>
      </c>
    </row>
    <row r="40" spans="1:21" ht="12.75" customHeight="1" x14ac:dyDescent="0.25">
      <c r="A40" s="15" t="s">
        <v>222</v>
      </c>
      <c r="B40" s="15" t="s">
        <v>42</v>
      </c>
      <c r="C40" s="21">
        <v>2307.4</v>
      </c>
      <c r="D40" s="22">
        <v>90</v>
      </c>
      <c r="E40" s="22">
        <v>40</v>
      </c>
      <c r="F40" s="23">
        <v>40</v>
      </c>
      <c r="G40" s="23">
        <v>0</v>
      </c>
      <c r="H40" s="23">
        <v>0</v>
      </c>
      <c r="I40" s="24">
        <v>34.424567000000003</v>
      </c>
      <c r="J40" s="24">
        <v>4.08</v>
      </c>
      <c r="K40" s="24">
        <v>5.2704329999999997</v>
      </c>
      <c r="L40" s="24">
        <v>0.65483999999999998</v>
      </c>
      <c r="M40" s="21">
        <v>80</v>
      </c>
      <c r="N40" s="25">
        <v>67.16</v>
      </c>
      <c r="O40" s="25">
        <v>0</v>
      </c>
      <c r="P40" s="21">
        <v>12.84</v>
      </c>
      <c r="Q40" s="23">
        <v>0.1605</v>
      </c>
      <c r="R40" s="25">
        <v>0.74622200000000005</v>
      </c>
      <c r="S40" s="25">
        <v>14.919202132270099</v>
      </c>
      <c r="T40" s="25">
        <v>1.130204</v>
      </c>
      <c r="U40" s="25">
        <v>131.76082500000001</v>
      </c>
    </row>
    <row r="41" spans="1:21" ht="12.75" customHeight="1" x14ac:dyDescent="0.25">
      <c r="A41" s="15" t="s">
        <v>223</v>
      </c>
      <c r="B41" s="15" t="s">
        <v>43</v>
      </c>
      <c r="C41" s="21">
        <v>367.23</v>
      </c>
      <c r="D41" s="22">
        <v>10</v>
      </c>
      <c r="E41" s="22">
        <v>8</v>
      </c>
      <c r="F41" s="23">
        <v>6</v>
      </c>
      <c r="G41" s="23">
        <v>2</v>
      </c>
      <c r="H41" s="23">
        <v>0</v>
      </c>
      <c r="I41" s="24">
        <v>3.083056</v>
      </c>
      <c r="J41" s="24">
        <v>0.30599999999999999</v>
      </c>
      <c r="K41" s="24">
        <v>1.1169439999999999</v>
      </c>
      <c r="L41" s="24">
        <v>-5.0999999999999997E-2</v>
      </c>
      <c r="M41" s="21">
        <v>6</v>
      </c>
      <c r="N41" s="25">
        <v>7</v>
      </c>
      <c r="O41" s="25">
        <v>0</v>
      </c>
      <c r="P41" s="21">
        <v>-1</v>
      </c>
      <c r="Q41" s="23">
        <v>-0.16666600000000001</v>
      </c>
      <c r="R41" s="25">
        <v>0.7</v>
      </c>
      <c r="S41" s="25">
        <v>8.3954361027149194</v>
      </c>
      <c r="T41" s="25">
        <v>0.63599600000000001</v>
      </c>
      <c r="U41" s="25">
        <v>139.61799999999999</v>
      </c>
    </row>
    <row r="42" spans="1:21" ht="12.75" customHeight="1" x14ac:dyDescent="0.25">
      <c r="A42" s="15" t="s">
        <v>224</v>
      </c>
      <c r="B42" s="15" t="s">
        <v>44</v>
      </c>
      <c r="C42" s="21">
        <v>1961.63</v>
      </c>
      <c r="D42" s="22">
        <v>75</v>
      </c>
      <c r="E42" s="22">
        <v>40</v>
      </c>
      <c r="F42" s="23">
        <v>40</v>
      </c>
      <c r="G42" s="23">
        <v>0</v>
      </c>
      <c r="H42" s="23">
        <v>0</v>
      </c>
      <c r="I42" s="24">
        <v>18.653756000000001</v>
      </c>
      <c r="J42" s="24">
        <v>3.468</v>
      </c>
      <c r="K42" s="24">
        <v>4.898244</v>
      </c>
      <c r="L42" s="24">
        <v>0.36209999999999998</v>
      </c>
      <c r="M42" s="21">
        <v>68</v>
      </c>
      <c r="N42" s="25">
        <v>60.9</v>
      </c>
      <c r="O42" s="25">
        <v>0</v>
      </c>
      <c r="P42" s="21">
        <v>7.1</v>
      </c>
      <c r="Q42" s="23">
        <v>0.104411</v>
      </c>
      <c r="R42" s="25">
        <v>0.81200000000000006</v>
      </c>
      <c r="S42" s="25">
        <v>9.5093141927886506</v>
      </c>
      <c r="T42" s="25">
        <v>0.72037799999999996</v>
      </c>
      <c r="U42" s="25">
        <v>122.45610000000001</v>
      </c>
    </row>
    <row r="43" spans="1:21" ht="12.75" customHeight="1" x14ac:dyDescent="0.25">
      <c r="A43" s="15" t="s">
        <v>225</v>
      </c>
      <c r="B43" s="15" t="s">
        <v>45</v>
      </c>
      <c r="C43" s="21">
        <v>1219.6600000000001</v>
      </c>
      <c r="D43" s="22">
        <v>39</v>
      </c>
      <c r="E43" s="22">
        <v>25</v>
      </c>
      <c r="F43" s="23">
        <v>24</v>
      </c>
      <c r="G43" s="23">
        <v>0</v>
      </c>
      <c r="H43" s="23">
        <v>0</v>
      </c>
      <c r="I43" s="24">
        <v>19.550999999999998</v>
      </c>
      <c r="J43" s="24">
        <v>1.9890000000000001</v>
      </c>
      <c r="K43" s="24">
        <v>3.84</v>
      </c>
      <c r="L43" s="24">
        <v>-0.1326</v>
      </c>
      <c r="M43" s="21">
        <v>39</v>
      </c>
      <c r="N43" s="25">
        <v>41.6</v>
      </c>
      <c r="O43" s="25">
        <v>0</v>
      </c>
      <c r="P43" s="21">
        <v>-2.6</v>
      </c>
      <c r="Q43" s="23">
        <v>-6.6666000000000003E-2</v>
      </c>
      <c r="R43" s="25">
        <v>1.0666659999999999</v>
      </c>
      <c r="S43" s="25">
        <v>16.029877178885901</v>
      </c>
      <c r="T43" s="25">
        <v>1.214343</v>
      </c>
      <c r="U43" s="25">
        <v>153.6</v>
      </c>
    </row>
    <row r="44" spans="1:21" ht="12.75" customHeight="1" x14ac:dyDescent="0.25">
      <c r="A44" s="15" t="s">
        <v>226</v>
      </c>
      <c r="B44" s="15" t="s">
        <v>46</v>
      </c>
      <c r="C44" s="21">
        <v>2183.9299999999998</v>
      </c>
      <c r="D44" s="22">
        <v>83</v>
      </c>
      <c r="E44" s="22">
        <v>41</v>
      </c>
      <c r="F44" s="23">
        <v>40</v>
      </c>
      <c r="G44" s="23">
        <v>0</v>
      </c>
      <c r="H44" s="23">
        <v>0</v>
      </c>
      <c r="I44" s="24">
        <v>33.959688999999997</v>
      </c>
      <c r="J44" s="24">
        <v>4.8959999999999999</v>
      </c>
      <c r="K44" s="24">
        <v>4.7643110000000002</v>
      </c>
      <c r="L44" s="24">
        <v>0.82977000000000001</v>
      </c>
      <c r="M44" s="21">
        <v>96</v>
      </c>
      <c r="N44" s="25">
        <v>79.73</v>
      </c>
      <c r="O44" s="25">
        <v>0</v>
      </c>
      <c r="P44" s="21">
        <v>16.27</v>
      </c>
      <c r="Q44" s="23">
        <v>0.16947899999999999</v>
      </c>
      <c r="R44" s="25">
        <v>0.96060199999999996</v>
      </c>
      <c r="S44" s="25">
        <v>15.5498065414185</v>
      </c>
      <c r="T44" s="25">
        <v>1.177975</v>
      </c>
      <c r="U44" s="25">
        <v>116.20270731707301</v>
      </c>
    </row>
    <row r="45" spans="1:21" ht="12.75" customHeight="1" x14ac:dyDescent="0.25">
      <c r="A45" s="15" t="s">
        <v>227</v>
      </c>
      <c r="B45" s="15" t="s">
        <v>47</v>
      </c>
      <c r="C45" s="21">
        <v>584.17999999999995</v>
      </c>
      <c r="D45" s="22">
        <v>21</v>
      </c>
      <c r="E45" s="22">
        <v>12</v>
      </c>
      <c r="F45" s="23">
        <v>11</v>
      </c>
      <c r="G45" s="23">
        <v>1</v>
      </c>
      <c r="H45" s="23">
        <v>0</v>
      </c>
      <c r="I45" s="24">
        <v>7.1437229999999996</v>
      </c>
      <c r="J45" s="24">
        <v>1.173</v>
      </c>
      <c r="K45" s="24">
        <v>1.503477</v>
      </c>
      <c r="L45" s="24">
        <v>7.6499999999999999E-2</v>
      </c>
      <c r="M45" s="21">
        <v>23</v>
      </c>
      <c r="N45" s="25">
        <v>21.5</v>
      </c>
      <c r="O45" s="25">
        <v>0</v>
      </c>
      <c r="P45" s="21">
        <v>1.5</v>
      </c>
      <c r="Q45" s="23">
        <v>6.5216999999999997E-2</v>
      </c>
      <c r="R45" s="25">
        <v>1.023809</v>
      </c>
      <c r="S45" s="25">
        <v>12.228633297956099</v>
      </c>
      <c r="T45" s="25">
        <v>0.92637999999999998</v>
      </c>
      <c r="U45" s="25">
        <v>125.28975</v>
      </c>
    </row>
    <row r="46" spans="1:21" ht="12.75" customHeight="1" x14ac:dyDescent="0.25">
      <c r="A46" s="15" t="s">
        <v>228</v>
      </c>
      <c r="B46" s="15" t="s">
        <v>48</v>
      </c>
      <c r="C46" s="21">
        <v>2560.7399999999998</v>
      </c>
      <c r="D46" s="22">
        <v>87</v>
      </c>
      <c r="E46" s="22">
        <v>51</v>
      </c>
      <c r="F46" s="23">
        <v>50</v>
      </c>
      <c r="G46" s="23">
        <v>0</v>
      </c>
      <c r="H46" s="23">
        <v>0</v>
      </c>
      <c r="I46" s="24">
        <v>29.41</v>
      </c>
      <c r="J46" s="24">
        <v>4.08</v>
      </c>
      <c r="K46" s="24">
        <v>8</v>
      </c>
      <c r="L46" s="24">
        <v>-0.15820200000000001</v>
      </c>
      <c r="M46" s="21">
        <v>80</v>
      </c>
      <c r="N46" s="25">
        <v>83.102000000000004</v>
      </c>
      <c r="O46" s="25">
        <v>0</v>
      </c>
      <c r="P46" s="21">
        <v>-3.1019999999999999</v>
      </c>
      <c r="Q46" s="23">
        <v>-3.8774999999999997E-2</v>
      </c>
      <c r="R46" s="25">
        <v>0.95519500000000002</v>
      </c>
      <c r="S46" s="25">
        <v>11.484961378351599</v>
      </c>
      <c r="T46" s="25">
        <v>0.87004300000000001</v>
      </c>
      <c r="U46" s="25">
        <v>156.862745098039</v>
      </c>
    </row>
    <row r="47" spans="1:21" ht="12.75" customHeight="1" x14ac:dyDescent="0.25">
      <c r="A47" s="15" t="s">
        <v>229</v>
      </c>
      <c r="B47" s="15" t="s">
        <v>49</v>
      </c>
      <c r="C47" s="21">
        <v>324.77</v>
      </c>
      <c r="D47" s="22">
        <v>12</v>
      </c>
      <c r="E47" s="22">
        <v>7</v>
      </c>
      <c r="F47" s="23">
        <v>0</v>
      </c>
      <c r="G47" s="23">
        <v>0</v>
      </c>
      <c r="H47" s="23">
        <v>0</v>
      </c>
      <c r="I47" s="24">
        <v>6.8453999999999997</v>
      </c>
      <c r="J47" s="24">
        <v>0</v>
      </c>
      <c r="K47" s="24">
        <v>0</v>
      </c>
      <c r="L47" s="24">
        <v>0</v>
      </c>
      <c r="Q47" s="23">
        <v>0</v>
      </c>
      <c r="S47" s="25">
        <v>21.077685746836199</v>
      </c>
      <c r="T47" s="25">
        <v>1.59674</v>
      </c>
      <c r="U47" s="25">
        <v>0</v>
      </c>
    </row>
    <row r="48" spans="1:21" ht="12.75" customHeight="1" x14ac:dyDescent="0.25">
      <c r="A48" s="15" t="s">
        <v>230</v>
      </c>
      <c r="B48" s="15" t="s">
        <v>50</v>
      </c>
      <c r="C48" s="21">
        <v>2582.98</v>
      </c>
      <c r="D48" s="22">
        <v>96</v>
      </c>
      <c r="E48" s="22">
        <v>50</v>
      </c>
      <c r="F48" s="23">
        <v>50</v>
      </c>
      <c r="G48" s="23">
        <v>0</v>
      </c>
      <c r="H48" s="23">
        <v>0</v>
      </c>
      <c r="I48" s="24">
        <v>25.842455999999999</v>
      </c>
      <c r="J48" s="24">
        <v>2.4990000000000001</v>
      </c>
      <c r="K48" s="24">
        <v>6.5085439999999997</v>
      </c>
      <c r="L48" s="24">
        <v>-0.6885</v>
      </c>
      <c r="M48" s="21">
        <v>49</v>
      </c>
      <c r="N48" s="25">
        <v>62.5</v>
      </c>
      <c r="O48" s="25">
        <v>0</v>
      </c>
      <c r="P48" s="21">
        <v>-13.5</v>
      </c>
      <c r="Q48" s="23">
        <v>-0.27550999999999998</v>
      </c>
      <c r="R48" s="25">
        <v>0.65104099999999998</v>
      </c>
      <c r="S48" s="25">
        <v>10.0048997669359</v>
      </c>
      <c r="T48" s="25">
        <v>0.75792099999999996</v>
      </c>
      <c r="U48" s="25">
        <v>130.17088000000001</v>
      </c>
    </row>
    <row r="49" spans="1:21" ht="12.75" customHeight="1" x14ac:dyDescent="0.25">
      <c r="A49" s="15" t="s">
        <v>231</v>
      </c>
      <c r="B49" s="15" t="s">
        <v>51</v>
      </c>
      <c r="C49" s="21">
        <v>2206.8000000000002</v>
      </c>
      <c r="D49" s="22">
        <v>82</v>
      </c>
      <c r="E49" s="22">
        <v>40</v>
      </c>
      <c r="F49" s="23">
        <v>40</v>
      </c>
      <c r="G49" s="23">
        <v>0</v>
      </c>
      <c r="H49" s="23">
        <v>0</v>
      </c>
      <c r="I49" s="24">
        <v>38.349856000000003</v>
      </c>
      <c r="J49" s="24">
        <v>3.3149999999999999</v>
      </c>
      <c r="K49" s="24">
        <v>6.2251440000000002</v>
      </c>
      <c r="L49" s="24">
        <v>-9.078E-2</v>
      </c>
      <c r="M49" s="21">
        <v>65</v>
      </c>
      <c r="N49" s="25">
        <v>66.78</v>
      </c>
      <c r="O49" s="25">
        <v>0</v>
      </c>
      <c r="P49" s="21">
        <v>-1.78</v>
      </c>
      <c r="Q49" s="23">
        <v>-2.7383999999999999E-2</v>
      </c>
      <c r="R49" s="25">
        <v>0.81438999999999995</v>
      </c>
      <c r="S49" s="25">
        <v>17.378038789196999</v>
      </c>
      <c r="T49" s="25">
        <v>1.316473</v>
      </c>
      <c r="U49" s="25">
        <v>155.62860000000001</v>
      </c>
    </row>
    <row r="50" spans="1:21" ht="12.75" customHeight="1" x14ac:dyDescent="0.25">
      <c r="A50" s="15" t="s">
        <v>232</v>
      </c>
      <c r="B50" s="15" t="s">
        <v>52</v>
      </c>
      <c r="C50" s="21">
        <v>2232.62</v>
      </c>
      <c r="D50" s="22">
        <v>79</v>
      </c>
      <c r="E50" s="22">
        <v>41</v>
      </c>
      <c r="F50" s="23">
        <v>40</v>
      </c>
      <c r="G50" s="23">
        <v>0</v>
      </c>
      <c r="H50" s="23">
        <v>0</v>
      </c>
      <c r="I50" s="24">
        <v>20.658000000000001</v>
      </c>
      <c r="J50" s="24">
        <v>3.6720000000000002</v>
      </c>
      <c r="K50" s="24">
        <v>6.4</v>
      </c>
      <c r="L50" s="24">
        <v>0.19227</v>
      </c>
      <c r="M50" s="21">
        <v>72</v>
      </c>
      <c r="N50" s="25">
        <v>68.23</v>
      </c>
      <c r="O50" s="25">
        <v>0</v>
      </c>
      <c r="P50" s="21">
        <v>3.77</v>
      </c>
      <c r="Q50" s="23">
        <v>5.2360999999999998E-2</v>
      </c>
      <c r="R50" s="25">
        <v>0.86367000000000005</v>
      </c>
      <c r="S50" s="25">
        <v>9.2528061201637506</v>
      </c>
      <c r="T50" s="25">
        <v>0.70094599999999996</v>
      </c>
      <c r="U50" s="25">
        <v>156.09756097561001</v>
      </c>
    </row>
    <row r="51" spans="1:21" ht="12.75" customHeight="1" x14ac:dyDescent="0.25">
      <c r="A51" s="15" t="s">
        <v>233</v>
      </c>
      <c r="B51" s="15" t="s">
        <v>53</v>
      </c>
      <c r="C51" s="21">
        <v>2194.44</v>
      </c>
      <c r="D51" s="22">
        <v>103</v>
      </c>
      <c r="E51" s="22">
        <v>40</v>
      </c>
      <c r="F51" s="23">
        <v>40</v>
      </c>
      <c r="G51" s="23">
        <v>0</v>
      </c>
      <c r="H51" s="23">
        <v>0</v>
      </c>
      <c r="I51" s="24">
        <v>35.816989</v>
      </c>
      <c r="J51" s="24">
        <v>5.3040000000000003</v>
      </c>
      <c r="K51" s="24">
        <v>5.5690109999999997</v>
      </c>
      <c r="L51" s="24">
        <v>0.87719999999999998</v>
      </c>
      <c r="M51" s="21">
        <v>104</v>
      </c>
      <c r="N51" s="25">
        <v>86.8</v>
      </c>
      <c r="O51" s="25">
        <v>0</v>
      </c>
      <c r="P51" s="21">
        <v>17.2</v>
      </c>
      <c r="Q51" s="23">
        <v>0.165384</v>
      </c>
      <c r="R51" s="25">
        <v>0.84271799999999997</v>
      </c>
      <c r="S51" s="25">
        <v>16.3216989300231</v>
      </c>
      <c r="T51" s="25">
        <v>1.23645</v>
      </c>
      <c r="U51" s="25">
        <v>139.22527500000001</v>
      </c>
    </row>
    <row r="52" spans="1:21" ht="12.75" customHeight="1" x14ac:dyDescent="0.25">
      <c r="A52" s="15" t="s">
        <v>234</v>
      </c>
      <c r="B52" s="15" t="s">
        <v>54</v>
      </c>
      <c r="C52" s="21">
        <v>1914.34</v>
      </c>
      <c r="D52" s="22">
        <v>68</v>
      </c>
      <c r="E52" s="22">
        <v>40</v>
      </c>
      <c r="F52" s="23">
        <v>40</v>
      </c>
      <c r="G52" s="23">
        <v>0</v>
      </c>
      <c r="H52" s="23">
        <v>0</v>
      </c>
      <c r="I52" s="24">
        <v>15.738412</v>
      </c>
      <c r="J52" s="24">
        <v>2.5499999999999998</v>
      </c>
      <c r="K52" s="24">
        <v>5.7715880000000004</v>
      </c>
      <c r="L52" s="24">
        <v>0.48807</v>
      </c>
      <c r="M52" s="21">
        <v>50</v>
      </c>
      <c r="N52" s="25">
        <v>39.43</v>
      </c>
      <c r="O52" s="25">
        <v>1</v>
      </c>
      <c r="P52" s="21">
        <v>9.57</v>
      </c>
      <c r="Q52" s="23">
        <v>0.19139999999999999</v>
      </c>
      <c r="R52" s="25">
        <v>0.57985200000000003</v>
      </c>
      <c r="S52" s="25">
        <v>8.2213253654000908</v>
      </c>
      <c r="T52" s="25">
        <v>0.62280599999999997</v>
      </c>
      <c r="U52" s="25">
        <v>144.28970000000001</v>
      </c>
    </row>
    <row r="53" spans="1:21" ht="12.75" customHeight="1" x14ac:dyDescent="0.25">
      <c r="A53" s="15" t="s">
        <v>235</v>
      </c>
      <c r="B53" s="15" t="s">
        <v>55</v>
      </c>
      <c r="C53" s="21">
        <v>551.14</v>
      </c>
      <c r="D53" s="22">
        <v>13</v>
      </c>
      <c r="E53" s="22">
        <v>12</v>
      </c>
      <c r="F53" s="23">
        <v>11</v>
      </c>
      <c r="G53" s="23">
        <v>1</v>
      </c>
      <c r="H53" s="23">
        <v>0</v>
      </c>
      <c r="I53" s="24">
        <v>5.4359999999999999</v>
      </c>
      <c r="J53" s="24">
        <v>0.71399999999999997</v>
      </c>
      <c r="K53" s="24">
        <v>1.84</v>
      </c>
      <c r="L53" s="24">
        <v>-0.172482</v>
      </c>
      <c r="M53" s="21">
        <v>14</v>
      </c>
      <c r="N53" s="25">
        <v>17.382000000000001</v>
      </c>
      <c r="O53" s="25">
        <v>0</v>
      </c>
      <c r="P53" s="21">
        <v>-3.3820000000000001</v>
      </c>
      <c r="Q53" s="23">
        <v>-0.24157100000000001</v>
      </c>
      <c r="R53" s="25">
        <v>1.3370759999999999</v>
      </c>
      <c r="S53" s="25">
        <v>9.8631926552237204</v>
      </c>
      <c r="T53" s="25">
        <v>0.74718600000000002</v>
      </c>
      <c r="U53" s="25">
        <v>153.333333333333</v>
      </c>
    </row>
    <row r="54" spans="1:21" ht="12.75" customHeight="1" x14ac:dyDescent="0.25">
      <c r="A54" s="15" t="s">
        <v>236</v>
      </c>
      <c r="B54" s="15" t="s">
        <v>56</v>
      </c>
      <c r="C54" s="21">
        <v>371.39</v>
      </c>
      <c r="D54" s="22">
        <v>19</v>
      </c>
      <c r="E54" s="22">
        <v>12</v>
      </c>
      <c r="F54" s="23">
        <v>0</v>
      </c>
      <c r="G54" s="23">
        <v>0</v>
      </c>
      <c r="H54" s="23">
        <v>0</v>
      </c>
      <c r="I54" s="24">
        <v>8.016</v>
      </c>
      <c r="J54" s="24">
        <v>0</v>
      </c>
      <c r="K54" s="24">
        <v>0</v>
      </c>
      <c r="L54" s="24">
        <v>0</v>
      </c>
      <c r="Q54" s="23">
        <v>0</v>
      </c>
      <c r="S54" s="25">
        <v>21.583779854061799</v>
      </c>
      <c r="T54" s="25">
        <v>1.6350789999999999</v>
      </c>
      <c r="U54" s="25">
        <v>0</v>
      </c>
    </row>
    <row r="55" spans="1:21" ht="12.75" customHeight="1" x14ac:dyDescent="0.25">
      <c r="A55" s="15" t="s">
        <v>237</v>
      </c>
      <c r="B55" s="15" t="s">
        <v>57</v>
      </c>
      <c r="C55" s="21">
        <v>357.45</v>
      </c>
      <c r="D55" s="22">
        <v>10</v>
      </c>
      <c r="E55" s="22">
        <v>8</v>
      </c>
      <c r="F55" s="23">
        <v>6</v>
      </c>
      <c r="G55" s="23">
        <v>2</v>
      </c>
      <c r="H55" s="23">
        <v>0</v>
      </c>
      <c r="I55" s="24">
        <v>4.6878219999999997</v>
      </c>
      <c r="J55" s="24">
        <v>0.61199999999999999</v>
      </c>
      <c r="K55" s="24">
        <v>1.143178</v>
      </c>
      <c r="L55" s="24">
        <v>4.5900000000000003E-2</v>
      </c>
      <c r="M55" s="21">
        <v>12</v>
      </c>
      <c r="N55" s="25">
        <v>11.1</v>
      </c>
      <c r="O55" s="25">
        <v>0</v>
      </c>
      <c r="P55" s="21">
        <v>0.9</v>
      </c>
      <c r="Q55" s="23">
        <v>7.4999999999999997E-2</v>
      </c>
      <c r="R55" s="25">
        <v>1.1100000000000001</v>
      </c>
      <c r="S55" s="25">
        <v>13.114623024199201</v>
      </c>
      <c r="T55" s="25">
        <v>0.99349799999999999</v>
      </c>
      <c r="U55" s="25">
        <v>142.89725000000001</v>
      </c>
    </row>
    <row r="56" spans="1:21" ht="12.75" customHeight="1" x14ac:dyDescent="0.25">
      <c r="A56" s="15" t="s">
        <v>238</v>
      </c>
      <c r="B56" s="15" t="s">
        <v>58</v>
      </c>
      <c r="C56" s="21">
        <v>2552.4299999999998</v>
      </c>
      <c r="D56" s="22">
        <v>99</v>
      </c>
      <c r="E56" s="22">
        <v>52</v>
      </c>
      <c r="F56" s="23">
        <v>50</v>
      </c>
      <c r="G56" s="23">
        <v>0</v>
      </c>
      <c r="H56" s="23">
        <v>0</v>
      </c>
      <c r="I56" s="24">
        <v>25.692212000000001</v>
      </c>
      <c r="J56" s="24">
        <v>3.6720000000000002</v>
      </c>
      <c r="K56" s="24">
        <v>6.5627880000000003</v>
      </c>
      <c r="L56" s="24">
        <v>-0.39178200000000002</v>
      </c>
      <c r="M56" s="21">
        <v>72</v>
      </c>
      <c r="N56" s="25">
        <v>79.682000000000002</v>
      </c>
      <c r="O56" s="25">
        <v>0</v>
      </c>
      <c r="P56" s="21">
        <v>-7.6820000000000004</v>
      </c>
      <c r="Q56" s="23">
        <v>-0.106694</v>
      </c>
      <c r="R56" s="25">
        <v>0.80486800000000003</v>
      </c>
      <c r="S56" s="25">
        <v>10.0657851537554</v>
      </c>
      <c r="T56" s="25">
        <v>0.76253300000000002</v>
      </c>
      <c r="U56" s="25">
        <v>126.207461538462</v>
      </c>
    </row>
    <row r="57" spans="1:21" ht="12.75" customHeight="1" x14ac:dyDescent="0.25">
      <c r="A57" s="15" t="s">
        <v>239</v>
      </c>
      <c r="B57" s="15" t="s">
        <v>59</v>
      </c>
      <c r="C57" s="21">
        <v>515.23</v>
      </c>
      <c r="D57" s="22">
        <v>17</v>
      </c>
      <c r="E57" s="22">
        <v>12</v>
      </c>
      <c r="F57" s="23">
        <v>11</v>
      </c>
      <c r="G57" s="23">
        <v>0</v>
      </c>
      <c r="H57" s="23">
        <v>0</v>
      </c>
      <c r="I57" s="24">
        <v>6.4309450000000004</v>
      </c>
      <c r="J57" s="24">
        <v>0.71399999999999997</v>
      </c>
      <c r="K57" s="24">
        <v>1.739055</v>
      </c>
      <c r="L57" s="24">
        <v>0</v>
      </c>
      <c r="M57" s="21">
        <v>14</v>
      </c>
      <c r="N57" s="25">
        <v>14</v>
      </c>
      <c r="O57" s="25">
        <v>0</v>
      </c>
      <c r="P57" s="21">
        <v>0</v>
      </c>
      <c r="Q57" s="23">
        <v>0</v>
      </c>
      <c r="R57" s="25">
        <v>0.82352899999999996</v>
      </c>
      <c r="S57" s="25">
        <v>12.4816974943229</v>
      </c>
      <c r="T57" s="25">
        <v>0.94555</v>
      </c>
      <c r="U57" s="25">
        <v>144.92124999999999</v>
      </c>
    </row>
    <row r="58" spans="1:21" ht="12.75" customHeight="1" x14ac:dyDescent="0.25">
      <c r="A58" s="15" t="s">
        <v>240</v>
      </c>
      <c r="B58" s="15" t="s">
        <v>60</v>
      </c>
      <c r="C58" s="21">
        <v>559.02</v>
      </c>
      <c r="D58" s="22">
        <v>16</v>
      </c>
      <c r="E58" s="22">
        <v>12</v>
      </c>
      <c r="F58" s="23">
        <v>8</v>
      </c>
      <c r="G58" s="23">
        <v>2</v>
      </c>
      <c r="H58" s="23">
        <v>0</v>
      </c>
      <c r="I58" s="24">
        <v>6.319</v>
      </c>
      <c r="J58" s="24">
        <v>1.02</v>
      </c>
      <c r="K58" s="24">
        <v>1.44</v>
      </c>
      <c r="L58" s="24">
        <v>0.40799999999999997</v>
      </c>
      <c r="M58" s="21">
        <v>20</v>
      </c>
      <c r="N58" s="25">
        <v>12</v>
      </c>
      <c r="O58" s="25">
        <v>0</v>
      </c>
      <c r="P58" s="21">
        <v>8</v>
      </c>
      <c r="Q58" s="23">
        <v>0.4</v>
      </c>
      <c r="R58" s="25">
        <v>0.75</v>
      </c>
      <c r="S58" s="25">
        <v>11.303710064040599</v>
      </c>
      <c r="T58" s="25">
        <v>0.85631199999999996</v>
      </c>
      <c r="U58" s="25">
        <v>120</v>
      </c>
    </row>
    <row r="59" spans="1:21" ht="12.75" customHeight="1" x14ac:dyDescent="0.25">
      <c r="A59" s="15" t="s">
        <v>241</v>
      </c>
      <c r="B59" s="15" t="s">
        <v>61</v>
      </c>
      <c r="C59" s="21">
        <v>2574.4499999999998</v>
      </c>
      <c r="D59" s="22">
        <v>112</v>
      </c>
      <c r="E59" s="22">
        <v>51</v>
      </c>
      <c r="F59" s="23">
        <v>50</v>
      </c>
      <c r="G59" s="23">
        <v>0</v>
      </c>
      <c r="H59" s="23">
        <v>0</v>
      </c>
      <c r="I59" s="24">
        <v>21.629000000000001</v>
      </c>
      <c r="J59" s="24">
        <v>3.8759999999999999</v>
      </c>
      <c r="K59" s="24">
        <v>8</v>
      </c>
      <c r="L59" s="24">
        <v>-0.17136000000000001</v>
      </c>
      <c r="M59" s="21">
        <v>76</v>
      </c>
      <c r="N59" s="25">
        <v>79.36</v>
      </c>
      <c r="O59" s="25">
        <v>0</v>
      </c>
      <c r="P59" s="21">
        <v>-3.36</v>
      </c>
      <c r="Q59" s="23">
        <v>-4.4209999999999999E-2</v>
      </c>
      <c r="R59" s="25">
        <v>0.70857099999999995</v>
      </c>
      <c r="S59" s="25">
        <v>8.4014061255802197</v>
      </c>
      <c r="T59" s="25">
        <v>0.63644800000000001</v>
      </c>
      <c r="U59" s="25">
        <v>156.862745098039</v>
      </c>
    </row>
    <row r="60" spans="1:21" ht="12.75" customHeight="1" x14ac:dyDescent="0.25">
      <c r="A60" s="15" t="s">
        <v>242</v>
      </c>
      <c r="B60" s="15" t="s">
        <v>62</v>
      </c>
      <c r="C60" s="21">
        <v>371.25</v>
      </c>
      <c r="D60" s="22">
        <v>7</v>
      </c>
      <c r="E60" s="22">
        <v>8</v>
      </c>
      <c r="F60" s="23">
        <v>7</v>
      </c>
      <c r="G60" s="23">
        <v>1</v>
      </c>
      <c r="H60" s="23">
        <v>0</v>
      </c>
      <c r="I60" s="24">
        <v>3.2882889999999998</v>
      </c>
      <c r="J60" s="24">
        <v>0.255</v>
      </c>
      <c r="K60" s="24">
        <v>1.058711</v>
      </c>
      <c r="L60" s="24">
        <v>0.153</v>
      </c>
      <c r="M60" s="21">
        <v>5</v>
      </c>
      <c r="N60" s="25">
        <v>-2.5</v>
      </c>
      <c r="O60" s="25">
        <v>0</v>
      </c>
      <c r="P60" s="21">
        <v>7.5</v>
      </c>
      <c r="Q60" s="23">
        <v>1.5</v>
      </c>
      <c r="R60" s="25">
        <v>-0.35714200000000002</v>
      </c>
      <c r="S60" s="25">
        <v>8.85734410774411</v>
      </c>
      <c r="T60" s="25">
        <v>0.67098800000000003</v>
      </c>
      <c r="U60" s="25">
        <v>132.338875</v>
      </c>
    </row>
    <row r="61" spans="1:21" ht="12.75" customHeight="1" x14ac:dyDescent="0.25">
      <c r="A61" s="15" t="s">
        <v>243</v>
      </c>
      <c r="B61" s="15" t="s">
        <v>63</v>
      </c>
      <c r="C61" s="21">
        <v>376.92</v>
      </c>
      <c r="D61" s="22">
        <v>13</v>
      </c>
      <c r="E61" s="22">
        <v>8</v>
      </c>
      <c r="F61" s="23">
        <v>8</v>
      </c>
      <c r="G61" s="23">
        <v>0</v>
      </c>
      <c r="H61" s="23">
        <v>0</v>
      </c>
      <c r="I61" s="24">
        <v>3.8872559999999998</v>
      </c>
      <c r="J61" s="24">
        <v>0.51</v>
      </c>
      <c r="K61" s="24">
        <v>0.79894399999999999</v>
      </c>
      <c r="L61" s="24">
        <v>0.10199999999999999</v>
      </c>
      <c r="M61" s="21">
        <v>10</v>
      </c>
      <c r="N61" s="25">
        <v>8</v>
      </c>
      <c r="O61" s="25">
        <v>0</v>
      </c>
      <c r="P61" s="21">
        <v>2</v>
      </c>
      <c r="Q61" s="23">
        <v>0.2</v>
      </c>
      <c r="R61" s="25">
        <v>0.61538400000000004</v>
      </c>
      <c r="S61" s="25">
        <v>10.313212352753901</v>
      </c>
      <c r="T61" s="25">
        <v>0.781277</v>
      </c>
      <c r="U61" s="25">
        <v>99.867999999999995</v>
      </c>
    </row>
    <row r="62" spans="1:21" ht="12.75" customHeight="1" x14ac:dyDescent="0.25">
      <c r="A62" s="15" t="s">
        <v>244</v>
      </c>
      <c r="B62" s="15" t="s">
        <v>64</v>
      </c>
      <c r="C62" s="21">
        <v>358.27</v>
      </c>
      <c r="D62" s="22">
        <v>11</v>
      </c>
      <c r="E62" s="22">
        <v>8</v>
      </c>
      <c r="F62" s="23">
        <v>8</v>
      </c>
      <c r="G62" s="23">
        <v>0</v>
      </c>
      <c r="H62" s="23">
        <v>0</v>
      </c>
      <c r="I62" s="24">
        <v>5.7953000000000001</v>
      </c>
      <c r="J62" s="24">
        <v>1.0557000000000001</v>
      </c>
      <c r="K62" s="24">
        <v>1.28</v>
      </c>
      <c r="L62" s="24">
        <v>0.13769999999999999</v>
      </c>
      <c r="M62" s="21">
        <v>0</v>
      </c>
      <c r="N62" s="25">
        <v>13</v>
      </c>
      <c r="O62" s="25">
        <v>5</v>
      </c>
      <c r="P62" s="21">
        <v>-18</v>
      </c>
      <c r="Q62" s="23">
        <v>0</v>
      </c>
      <c r="R62" s="25">
        <v>1.181818</v>
      </c>
      <c r="S62" s="25">
        <v>16.175789209255601</v>
      </c>
      <c r="T62" s="25">
        <v>1.2253959999999999</v>
      </c>
      <c r="U62" s="25">
        <v>160</v>
      </c>
    </row>
    <row r="63" spans="1:21" ht="12.75" customHeight="1" x14ac:dyDescent="0.25">
      <c r="A63" s="15" t="s">
        <v>245</v>
      </c>
      <c r="B63" s="15" t="s">
        <v>65</v>
      </c>
      <c r="C63" s="21">
        <v>358.08</v>
      </c>
      <c r="D63" s="22">
        <v>7</v>
      </c>
      <c r="E63" s="22">
        <v>8</v>
      </c>
      <c r="F63" s="23">
        <v>8</v>
      </c>
      <c r="G63" s="23">
        <v>0</v>
      </c>
      <c r="H63" s="23">
        <v>0</v>
      </c>
      <c r="I63" s="24">
        <v>7.1448999999999998</v>
      </c>
      <c r="J63" s="24">
        <v>0.51</v>
      </c>
      <c r="K63" s="24">
        <v>1.1980999999999999</v>
      </c>
      <c r="L63" s="24">
        <v>-5.0999999999999997E-2</v>
      </c>
      <c r="M63" s="21">
        <v>10</v>
      </c>
      <c r="N63" s="25">
        <v>8</v>
      </c>
      <c r="O63" s="25">
        <v>3</v>
      </c>
      <c r="P63" s="21">
        <v>-1</v>
      </c>
      <c r="Q63" s="23">
        <v>-0.1</v>
      </c>
      <c r="R63" s="25">
        <v>1.142857</v>
      </c>
      <c r="S63" s="25">
        <v>19.953362377122399</v>
      </c>
      <c r="T63" s="25">
        <v>1.511566</v>
      </c>
      <c r="U63" s="25">
        <v>149.76249999999999</v>
      </c>
    </row>
    <row r="64" spans="1:21" ht="12.75" customHeight="1" x14ac:dyDescent="0.25">
      <c r="A64" s="15" t="s">
        <v>246</v>
      </c>
      <c r="B64" s="15" t="s">
        <v>66</v>
      </c>
      <c r="C64" s="21">
        <v>1531.25</v>
      </c>
      <c r="D64" s="22">
        <v>71</v>
      </c>
      <c r="E64" s="22">
        <v>24</v>
      </c>
      <c r="F64" s="23">
        <v>24</v>
      </c>
      <c r="G64" s="23">
        <v>0</v>
      </c>
      <c r="H64" s="23">
        <v>0</v>
      </c>
      <c r="I64" s="24">
        <v>14.56</v>
      </c>
      <c r="J64" s="24">
        <v>3.1619999999999999</v>
      </c>
      <c r="K64" s="24">
        <v>3.84</v>
      </c>
      <c r="L64" s="24">
        <v>0.5202</v>
      </c>
      <c r="M64" s="21">
        <v>62</v>
      </c>
      <c r="N64" s="25">
        <v>51.8</v>
      </c>
      <c r="O64" s="25">
        <v>0</v>
      </c>
      <c r="P64" s="21">
        <v>10.199999999999999</v>
      </c>
      <c r="Q64" s="23">
        <v>0.164516</v>
      </c>
      <c r="R64" s="25">
        <v>0.72957700000000003</v>
      </c>
      <c r="S64" s="25">
        <v>9.5085714285714307</v>
      </c>
      <c r="T64" s="25">
        <v>0.72032099999999999</v>
      </c>
      <c r="U64" s="25">
        <v>160</v>
      </c>
    </row>
    <row r="65" spans="1:21" ht="12.75" customHeight="1" x14ac:dyDescent="0.25">
      <c r="A65" s="15" t="s">
        <v>247</v>
      </c>
      <c r="B65" s="15" t="s">
        <v>67</v>
      </c>
      <c r="C65" s="21">
        <v>2267.52</v>
      </c>
      <c r="D65" s="22">
        <v>91</v>
      </c>
      <c r="E65" s="22">
        <v>40</v>
      </c>
      <c r="F65" s="23">
        <v>40</v>
      </c>
      <c r="G65" s="23">
        <v>0</v>
      </c>
      <c r="H65" s="23">
        <v>0</v>
      </c>
      <c r="I65" s="24">
        <v>44.669248000000003</v>
      </c>
      <c r="J65" s="24">
        <v>4.0611300000000004</v>
      </c>
      <c r="K65" s="24">
        <v>6.0186219999999997</v>
      </c>
      <c r="L65" s="24">
        <v>0.32129999999999997</v>
      </c>
      <c r="M65" s="21">
        <v>0</v>
      </c>
      <c r="N65" s="25">
        <v>73.33</v>
      </c>
      <c r="O65" s="25">
        <v>0</v>
      </c>
      <c r="P65" s="21">
        <v>-73.33</v>
      </c>
      <c r="Q65" s="23">
        <v>0</v>
      </c>
      <c r="R65" s="25">
        <v>0.80582399999999998</v>
      </c>
      <c r="S65" s="25">
        <v>19.699604854642999</v>
      </c>
      <c r="T65" s="25">
        <v>1.492343</v>
      </c>
      <c r="U65" s="25">
        <v>150.46555000000001</v>
      </c>
    </row>
    <row r="66" spans="1:21" ht="12.75" customHeight="1" x14ac:dyDescent="0.25">
      <c r="A66" s="15" t="s">
        <v>248</v>
      </c>
      <c r="B66" s="15" t="s">
        <v>68</v>
      </c>
      <c r="C66" s="21">
        <v>2238.06</v>
      </c>
      <c r="D66" s="22">
        <v>89</v>
      </c>
      <c r="E66" s="22">
        <v>41</v>
      </c>
      <c r="F66" s="23">
        <v>40</v>
      </c>
      <c r="G66" s="23">
        <v>0</v>
      </c>
      <c r="H66" s="23">
        <v>0</v>
      </c>
      <c r="I66" s="24">
        <v>35.039988999999998</v>
      </c>
      <c r="J66" s="24">
        <v>4.2839999999999998</v>
      </c>
      <c r="K66" s="24">
        <v>6.4730109999999996</v>
      </c>
      <c r="L66" s="24">
        <v>0.30038999999999999</v>
      </c>
      <c r="M66" s="21">
        <v>84</v>
      </c>
      <c r="N66" s="25">
        <v>78.11</v>
      </c>
      <c r="O66" s="25">
        <v>0</v>
      </c>
      <c r="P66" s="21">
        <v>5.89</v>
      </c>
      <c r="Q66" s="23">
        <v>7.0119000000000001E-2</v>
      </c>
      <c r="R66" s="25">
        <v>0.87763999999999998</v>
      </c>
      <c r="S66" s="25">
        <v>15.6564118030795</v>
      </c>
      <c r="T66" s="25">
        <v>1.186051</v>
      </c>
      <c r="U66" s="25">
        <v>157.87831707317099</v>
      </c>
    </row>
    <row r="67" spans="1:21" ht="12.75" customHeight="1" x14ac:dyDescent="0.25">
      <c r="A67" s="15" t="s">
        <v>249</v>
      </c>
      <c r="B67" s="15" t="s">
        <v>69</v>
      </c>
      <c r="C67" s="21">
        <v>2101.23</v>
      </c>
      <c r="D67" s="22">
        <v>77</v>
      </c>
      <c r="E67" s="22">
        <v>40</v>
      </c>
      <c r="F67" s="23">
        <v>40</v>
      </c>
      <c r="G67" s="23">
        <v>0</v>
      </c>
      <c r="H67" s="23">
        <v>0</v>
      </c>
      <c r="I67" s="24">
        <v>16.672021999999998</v>
      </c>
      <c r="J67" s="24">
        <v>3.3149999999999999</v>
      </c>
      <c r="K67" s="24">
        <v>6.3019780000000001</v>
      </c>
      <c r="L67" s="24">
        <v>5.0999999999999997E-2</v>
      </c>
      <c r="M67" s="21">
        <v>65</v>
      </c>
      <c r="N67" s="25">
        <v>64</v>
      </c>
      <c r="O67" s="25">
        <v>0</v>
      </c>
      <c r="P67" s="21">
        <v>1</v>
      </c>
      <c r="Q67" s="23">
        <v>1.5384E-2</v>
      </c>
      <c r="R67" s="25">
        <v>0.83116800000000002</v>
      </c>
      <c r="S67" s="25">
        <v>7.9344107974852802</v>
      </c>
      <c r="T67" s="25">
        <v>0.60107100000000002</v>
      </c>
      <c r="U67" s="25">
        <v>157.54945000000001</v>
      </c>
    </row>
    <row r="68" spans="1:21" ht="12.75" customHeight="1" x14ac:dyDescent="0.25">
      <c r="A68" s="15" t="s">
        <v>250</v>
      </c>
      <c r="B68" s="15" t="s">
        <v>70</v>
      </c>
      <c r="C68" s="21">
        <v>114.36</v>
      </c>
      <c r="D68" s="22">
        <v>7</v>
      </c>
      <c r="E68" s="22">
        <v>3</v>
      </c>
      <c r="F68" s="23">
        <v>0</v>
      </c>
      <c r="G68" s="23">
        <v>0</v>
      </c>
      <c r="H68" s="23">
        <v>0</v>
      </c>
      <c r="I68" s="24">
        <v>5.774</v>
      </c>
      <c r="J68" s="24">
        <v>0</v>
      </c>
      <c r="K68" s="24">
        <v>0</v>
      </c>
      <c r="L68" s="24">
        <v>0</v>
      </c>
      <c r="Q68" s="23">
        <v>0</v>
      </c>
      <c r="S68" s="25">
        <v>50.489681706890501</v>
      </c>
      <c r="T68" s="25">
        <v>3.8248449999999998</v>
      </c>
      <c r="U68" s="25">
        <v>0</v>
      </c>
    </row>
    <row r="69" spans="1:21" ht="12.75" customHeight="1" x14ac:dyDescent="0.25">
      <c r="A69" s="15" t="s">
        <v>251</v>
      </c>
      <c r="B69" s="15" t="s">
        <v>71</v>
      </c>
      <c r="C69" s="21">
        <v>2246.86</v>
      </c>
      <c r="D69" s="22">
        <v>93</v>
      </c>
      <c r="E69" s="22">
        <v>41</v>
      </c>
      <c r="F69" s="23">
        <v>40</v>
      </c>
      <c r="G69" s="23">
        <v>0</v>
      </c>
      <c r="H69" s="23">
        <v>1</v>
      </c>
      <c r="I69" s="24">
        <v>36.018934000000002</v>
      </c>
      <c r="J69" s="24">
        <v>4.335</v>
      </c>
      <c r="K69" s="24">
        <v>5.4440660000000003</v>
      </c>
      <c r="L69" s="24">
        <v>-1.00878</v>
      </c>
      <c r="M69" s="21">
        <v>85</v>
      </c>
      <c r="N69" s="25">
        <v>104.78</v>
      </c>
      <c r="O69" s="25">
        <v>0</v>
      </c>
      <c r="P69" s="21">
        <v>-19.78</v>
      </c>
      <c r="Q69" s="23">
        <v>-0.232705</v>
      </c>
      <c r="R69" s="25">
        <v>1.1266659999999999</v>
      </c>
      <c r="S69" s="25">
        <v>16.030786964919901</v>
      </c>
      <c r="T69" s="25">
        <v>1.214412</v>
      </c>
      <c r="U69" s="25">
        <v>132.78209756097601</v>
      </c>
    </row>
    <row r="70" spans="1:21" ht="12.75" customHeight="1" x14ac:dyDescent="0.25">
      <c r="A70" s="15" t="s">
        <v>252</v>
      </c>
      <c r="B70" s="15" t="s">
        <v>72</v>
      </c>
      <c r="C70" s="21">
        <v>2217.15</v>
      </c>
      <c r="D70" s="22">
        <v>83</v>
      </c>
      <c r="E70" s="22">
        <v>40</v>
      </c>
      <c r="F70" s="23">
        <v>40</v>
      </c>
      <c r="G70" s="23">
        <v>0</v>
      </c>
      <c r="H70" s="23">
        <v>0</v>
      </c>
      <c r="I70" s="24">
        <v>38.905999999999999</v>
      </c>
      <c r="J70" s="24">
        <v>4.7939999999999996</v>
      </c>
      <c r="K70" s="24">
        <v>6.4</v>
      </c>
      <c r="L70" s="24">
        <v>0.88026000000000004</v>
      </c>
      <c r="M70" s="21">
        <v>94</v>
      </c>
      <c r="N70" s="25">
        <v>76.739999999999995</v>
      </c>
      <c r="O70" s="25">
        <v>0</v>
      </c>
      <c r="P70" s="21">
        <v>17.260000000000002</v>
      </c>
      <c r="Q70" s="23">
        <v>0.183617</v>
      </c>
      <c r="R70" s="25">
        <v>0.92457800000000001</v>
      </c>
      <c r="S70" s="25">
        <v>17.547752745641901</v>
      </c>
      <c r="T70" s="25">
        <v>1.3293299999999999</v>
      </c>
      <c r="U70" s="25">
        <v>160</v>
      </c>
    </row>
    <row r="71" spans="1:21" ht="12.75" customHeight="1" x14ac:dyDescent="0.25">
      <c r="A71" s="15" t="s">
        <v>253</v>
      </c>
      <c r="B71" s="15" t="s">
        <v>73</v>
      </c>
      <c r="C71" s="21">
        <v>266.68</v>
      </c>
      <c r="D71" s="22">
        <v>9</v>
      </c>
      <c r="E71" s="22">
        <v>6</v>
      </c>
      <c r="F71" s="23">
        <v>6</v>
      </c>
      <c r="G71" s="23">
        <v>0</v>
      </c>
      <c r="H71" s="23">
        <v>0</v>
      </c>
      <c r="I71" s="24">
        <v>4.7050000000000001</v>
      </c>
      <c r="J71" s="24">
        <v>0.45900000000000002</v>
      </c>
      <c r="K71" s="24">
        <v>0.96</v>
      </c>
      <c r="L71" s="24">
        <v>-0.153</v>
      </c>
      <c r="M71" s="21">
        <v>9</v>
      </c>
      <c r="N71" s="25">
        <v>12</v>
      </c>
      <c r="O71" s="25">
        <v>0</v>
      </c>
      <c r="P71" s="21">
        <v>-3</v>
      </c>
      <c r="Q71" s="23">
        <v>-0.33333299999999999</v>
      </c>
      <c r="R71" s="25">
        <v>1.3333330000000001</v>
      </c>
      <c r="S71" s="25">
        <v>17.6428678566072</v>
      </c>
      <c r="T71" s="25">
        <v>1.336535</v>
      </c>
      <c r="U71" s="25">
        <v>160</v>
      </c>
    </row>
    <row r="72" spans="1:21" ht="12.75" customHeight="1" x14ac:dyDescent="0.25">
      <c r="A72" s="15" t="s">
        <v>254</v>
      </c>
      <c r="B72" s="15" t="s">
        <v>74</v>
      </c>
      <c r="C72" s="21">
        <v>2218.1799999999998</v>
      </c>
      <c r="D72" s="22">
        <v>92</v>
      </c>
      <c r="E72" s="22">
        <v>41</v>
      </c>
      <c r="F72" s="23">
        <v>39</v>
      </c>
      <c r="G72" s="23">
        <v>0</v>
      </c>
      <c r="H72" s="23">
        <v>1</v>
      </c>
      <c r="I72" s="24">
        <v>18.053667000000001</v>
      </c>
      <c r="J72" s="24">
        <v>4.1310000000000002</v>
      </c>
      <c r="K72" s="24">
        <v>5.7153330000000002</v>
      </c>
      <c r="L72" s="24">
        <v>0.76500000000000001</v>
      </c>
      <c r="M72" s="21">
        <v>81</v>
      </c>
      <c r="N72" s="25">
        <v>66</v>
      </c>
      <c r="O72" s="25">
        <v>0</v>
      </c>
      <c r="P72" s="21">
        <v>15</v>
      </c>
      <c r="Q72" s="23">
        <v>0.18518499999999999</v>
      </c>
      <c r="R72" s="25">
        <v>0.717391</v>
      </c>
      <c r="S72" s="25">
        <v>8.1389549089794304</v>
      </c>
      <c r="T72" s="25">
        <v>0.61656599999999995</v>
      </c>
      <c r="U72" s="25">
        <v>139.39836585365899</v>
      </c>
    </row>
    <row r="73" spans="1:21" ht="12.75" customHeight="1" x14ac:dyDescent="0.25">
      <c r="A73" s="15" t="s">
        <v>255</v>
      </c>
      <c r="B73" s="15" t="s">
        <v>75</v>
      </c>
      <c r="C73" s="21">
        <v>2221.3200000000002</v>
      </c>
      <c r="D73" s="22">
        <v>101</v>
      </c>
      <c r="E73" s="22">
        <v>40</v>
      </c>
      <c r="F73" s="23">
        <v>40</v>
      </c>
      <c r="G73" s="23">
        <v>0</v>
      </c>
      <c r="H73" s="23">
        <v>0</v>
      </c>
      <c r="I73" s="24">
        <v>38.305999999999997</v>
      </c>
      <c r="J73" s="24">
        <v>4.8449999999999998</v>
      </c>
      <c r="K73" s="24">
        <v>6.4</v>
      </c>
      <c r="L73" s="24">
        <v>0.36454799999999998</v>
      </c>
      <c r="M73" s="21">
        <v>95</v>
      </c>
      <c r="N73" s="25">
        <v>87.852000000000004</v>
      </c>
      <c r="O73" s="25">
        <v>0</v>
      </c>
      <c r="P73" s="21">
        <v>7.1479999999999997</v>
      </c>
      <c r="Q73" s="23">
        <v>7.5242000000000003E-2</v>
      </c>
      <c r="R73" s="25">
        <v>0.86982099999999996</v>
      </c>
      <c r="S73" s="25">
        <v>17.244701348747601</v>
      </c>
      <c r="T73" s="25">
        <v>1.3063720000000001</v>
      </c>
      <c r="U73" s="25">
        <v>160</v>
      </c>
    </row>
    <row r="74" spans="1:21" ht="12.75" customHeight="1" x14ac:dyDescent="0.25">
      <c r="A74" s="15" t="s">
        <v>256</v>
      </c>
      <c r="B74" s="15" t="s">
        <v>76</v>
      </c>
      <c r="C74" s="21">
        <v>2240.0300000000002</v>
      </c>
      <c r="D74" s="22">
        <v>86</v>
      </c>
      <c r="E74" s="22">
        <v>40</v>
      </c>
      <c r="F74" s="23">
        <v>40</v>
      </c>
      <c r="G74" s="23">
        <v>0</v>
      </c>
      <c r="H74" s="23">
        <v>0</v>
      </c>
      <c r="I74" s="24">
        <v>39.362678000000002</v>
      </c>
      <c r="J74" s="24">
        <v>4.2329999999999997</v>
      </c>
      <c r="K74" s="24">
        <v>6.304322</v>
      </c>
      <c r="L74" s="24">
        <v>0.10761</v>
      </c>
      <c r="M74" s="21">
        <v>83</v>
      </c>
      <c r="N74" s="25">
        <v>80.89</v>
      </c>
      <c r="O74" s="25">
        <v>0</v>
      </c>
      <c r="P74" s="21">
        <v>2.11</v>
      </c>
      <c r="Q74" s="23">
        <v>2.5420999999999999E-2</v>
      </c>
      <c r="R74" s="25">
        <v>0.940581</v>
      </c>
      <c r="S74" s="25">
        <v>17.572388762650501</v>
      </c>
      <c r="T74" s="25">
        <v>1.331196</v>
      </c>
      <c r="U74" s="25">
        <v>157.60804999999999</v>
      </c>
    </row>
    <row r="75" spans="1:21" ht="12.75" customHeight="1" x14ac:dyDescent="0.25">
      <c r="A75" s="15" t="s">
        <v>257</v>
      </c>
      <c r="B75" s="15" t="s">
        <v>77</v>
      </c>
      <c r="C75" s="21">
        <v>138.77000000000001</v>
      </c>
      <c r="D75" s="22">
        <v>6</v>
      </c>
      <c r="E75" s="22">
        <v>3</v>
      </c>
      <c r="F75" s="23">
        <v>0</v>
      </c>
      <c r="G75" s="23">
        <v>0</v>
      </c>
      <c r="H75" s="23">
        <v>0</v>
      </c>
      <c r="I75" s="24">
        <v>2.863</v>
      </c>
      <c r="J75" s="24">
        <v>0</v>
      </c>
      <c r="K75" s="24">
        <v>0</v>
      </c>
      <c r="L75" s="24">
        <v>0</v>
      </c>
      <c r="Q75" s="23">
        <v>0</v>
      </c>
      <c r="S75" s="25">
        <v>20.631260358867198</v>
      </c>
      <c r="T75" s="25">
        <v>1.562921</v>
      </c>
      <c r="U75" s="25">
        <v>0</v>
      </c>
    </row>
    <row r="76" spans="1:21" ht="12.75" customHeight="1" x14ac:dyDescent="0.25">
      <c r="A76" s="15" t="s">
        <v>258</v>
      </c>
      <c r="B76" s="15" t="s">
        <v>78</v>
      </c>
      <c r="C76" s="21">
        <v>1065.2</v>
      </c>
      <c r="D76" s="22">
        <v>39</v>
      </c>
      <c r="E76" s="22">
        <v>21</v>
      </c>
      <c r="F76" s="23">
        <v>19</v>
      </c>
      <c r="G76" s="23">
        <v>1</v>
      </c>
      <c r="H76" s="23">
        <v>0</v>
      </c>
      <c r="I76" s="24">
        <v>17.8188</v>
      </c>
      <c r="J76" s="24">
        <v>1.6422000000000001</v>
      </c>
      <c r="K76" s="24">
        <v>3.12</v>
      </c>
      <c r="L76" s="24">
        <v>2.0400000000000001E-2</v>
      </c>
      <c r="M76" s="21">
        <v>0</v>
      </c>
      <c r="N76" s="25">
        <v>31.8</v>
      </c>
      <c r="O76" s="25">
        <v>0</v>
      </c>
      <c r="P76" s="21">
        <v>-31.8</v>
      </c>
      <c r="Q76" s="23">
        <v>0</v>
      </c>
      <c r="R76" s="25">
        <v>0.815384</v>
      </c>
      <c r="S76" s="25">
        <v>16.728126173488501</v>
      </c>
      <c r="T76" s="25">
        <v>1.267239</v>
      </c>
      <c r="U76" s="25">
        <v>148.57142857142901</v>
      </c>
    </row>
    <row r="77" spans="1:21" ht="12.75" customHeight="1" x14ac:dyDescent="0.25">
      <c r="A77" s="15" t="s">
        <v>259</v>
      </c>
      <c r="B77" s="15" t="s">
        <v>79</v>
      </c>
      <c r="C77" s="21">
        <v>1043.3599999999999</v>
      </c>
      <c r="D77" s="22">
        <v>35</v>
      </c>
      <c r="E77" s="22">
        <v>20</v>
      </c>
      <c r="F77" s="23">
        <v>20</v>
      </c>
      <c r="G77" s="23">
        <v>0</v>
      </c>
      <c r="H77" s="23">
        <v>0</v>
      </c>
      <c r="I77" s="24">
        <v>17.113399999999999</v>
      </c>
      <c r="J77" s="24">
        <v>1.5606</v>
      </c>
      <c r="K77" s="24">
        <v>3.2</v>
      </c>
      <c r="L77" s="24">
        <v>0.1326</v>
      </c>
      <c r="M77" s="21">
        <v>0</v>
      </c>
      <c r="N77" s="25">
        <v>28</v>
      </c>
      <c r="O77" s="25">
        <v>0</v>
      </c>
      <c r="P77" s="21">
        <v>-28</v>
      </c>
      <c r="Q77" s="23">
        <v>0</v>
      </c>
      <c r="R77" s="25">
        <v>0.8</v>
      </c>
      <c r="S77" s="25">
        <v>16.4022005827327</v>
      </c>
      <c r="T77" s="25">
        <v>1.242548</v>
      </c>
      <c r="U77" s="25">
        <v>160</v>
      </c>
    </row>
    <row r="78" spans="1:21" ht="12.75" customHeight="1" x14ac:dyDescent="0.25">
      <c r="A78" s="15" t="s">
        <v>260</v>
      </c>
      <c r="B78" s="15" t="s">
        <v>80</v>
      </c>
      <c r="C78" s="21">
        <v>961.24</v>
      </c>
      <c r="D78" s="22">
        <v>36</v>
      </c>
      <c r="E78" s="22">
        <v>20</v>
      </c>
      <c r="F78" s="23">
        <v>19</v>
      </c>
      <c r="G78" s="23">
        <v>1</v>
      </c>
      <c r="H78" s="23">
        <v>0</v>
      </c>
      <c r="I78" s="24">
        <v>9.0483560000000001</v>
      </c>
      <c r="J78" s="24">
        <v>1.6319999999999999</v>
      </c>
      <c r="K78" s="24">
        <v>2.821644</v>
      </c>
      <c r="L78" s="24">
        <v>0.14280000000000001</v>
      </c>
      <c r="M78" s="21">
        <v>32</v>
      </c>
      <c r="N78" s="25">
        <v>29.2</v>
      </c>
      <c r="O78" s="25">
        <v>0</v>
      </c>
      <c r="P78" s="21">
        <v>2.8</v>
      </c>
      <c r="Q78" s="23">
        <v>8.7499999999999994E-2</v>
      </c>
      <c r="R78" s="25">
        <v>0.81111100000000003</v>
      </c>
      <c r="S78" s="25">
        <v>9.4132121010361605</v>
      </c>
      <c r="T78" s="25">
        <v>0.71309699999999998</v>
      </c>
      <c r="U78" s="25">
        <v>141.0822</v>
      </c>
    </row>
    <row r="79" spans="1:21" ht="12.75" customHeight="1" x14ac:dyDescent="0.25">
      <c r="A79" s="15" t="s">
        <v>261</v>
      </c>
      <c r="B79" s="15" t="s">
        <v>81</v>
      </c>
      <c r="C79" s="21">
        <v>526.92999999999995</v>
      </c>
      <c r="D79" s="22">
        <v>21</v>
      </c>
      <c r="E79" s="22">
        <v>10</v>
      </c>
      <c r="F79" s="23">
        <v>9</v>
      </c>
      <c r="G79" s="23">
        <v>0</v>
      </c>
      <c r="H79" s="23">
        <v>0</v>
      </c>
      <c r="I79" s="24">
        <v>11.734889000000001</v>
      </c>
      <c r="J79" s="24">
        <v>0.81599999999999995</v>
      </c>
      <c r="K79" s="24">
        <v>1.2691110000000001</v>
      </c>
      <c r="L79" s="24">
        <v>0.17849999999999999</v>
      </c>
      <c r="M79" s="21">
        <v>16</v>
      </c>
      <c r="N79" s="25">
        <v>12.5</v>
      </c>
      <c r="O79" s="25">
        <v>0</v>
      </c>
      <c r="P79" s="21">
        <v>3.5</v>
      </c>
      <c r="Q79" s="23">
        <v>0.21875</v>
      </c>
      <c r="R79" s="25">
        <v>0.59523800000000004</v>
      </c>
      <c r="S79" s="25">
        <v>22.270299660296399</v>
      </c>
      <c r="T79" s="25">
        <v>1.6870860000000001</v>
      </c>
      <c r="U79" s="25">
        <v>126.9111</v>
      </c>
    </row>
    <row r="80" spans="1:21" ht="12.75" customHeight="1" x14ac:dyDescent="0.25">
      <c r="A80" s="15" t="s">
        <v>262</v>
      </c>
      <c r="B80" s="15" t="s">
        <v>82</v>
      </c>
      <c r="C80" s="21">
        <v>1880.35</v>
      </c>
      <c r="D80" s="22">
        <v>78</v>
      </c>
      <c r="E80" s="22">
        <v>40</v>
      </c>
      <c r="F80" s="23">
        <v>39</v>
      </c>
      <c r="G80" s="23">
        <v>0</v>
      </c>
      <c r="H80" s="23">
        <v>1</v>
      </c>
      <c r="I80" s="24">
        <v>32.396856</v>
      </c>
      <c r="J80" s="24">
        <v>3.3660000000000001</v>
      </c>
      <c r="K80" s="24">
        <v>5.929144</v>
      </c>
      <c r="L80" s="24">
        <v>0.66300000000000003</v>
      </c>
      <c r="M80" s="21">
        <v>66</v>
      </c>
      <c r="N80" s="25">
        <v>53</v>
      </c>
      <c r="O80" s="25">
        <v>0</v>
      </c>
      <c r="P80" s="21">
        <v>13</v>
      </c>
      <c r="Q80" s="23">
        <v>0.19696900000000001</v>
      </c>
      <c r="R80" s="25">
        <v>0.67948699999999995</v>
      </c>
      <c r="S80" s="25">
        <v>17.229162655888501</v>
      </c>
      <c r="T80" s="25">
        <v>1.3051950000000001</v>
      </c>
      <c r="U80" s="25">
        <v>148.2286</v>
      </c>
    </row>
    <row r="81" spans="1:21" ht="12.75" customHeight="1" x14ac:dyDescent="0.25">
      <c r="A81" s="15" t="s">
        <v>263</v>
      </c>
      <c r="B81" s="15" t="s">
        <v>83</v>
      </c>
      <c r="C81" s="21">
        <v>1156.52</v>
      </c>
      <c r="D81" s="22">
        <v>60</v>
      </c>
      <c r="E81" s="22">
        <v>23</v>
      </c>
      <c r="F81" s="23">
        <v>22</v>
      </c>
      <c r="G81" s="23">
        <v>0</v>
      </c>
      <c r="H81" s="23">
        <v>0</v>
      </c>
      <c r="I81" s="24">
        <v>20.7546</v>
      </c>
      <c r="J81" s="24">
        <v>1.734</v>
      </c>
      <c r="K81" s="24">
        <v>2.7833999999999999</v>
      </c>
      <c r="L81" s="24">
        <v>0.1326</v>
      </c>
      <c r="M81" s="21">
        <v>34</v>
      </c>
      <c r="N81" s="25">
        <v>31.4</v>
      </c>
      <c r="O81" s="25">
        <v>0</v>
      </c>
      <c r="P81" s="21">
        <v>2.6</v>
      </c>
      <c r="Q81" s="23">
        <v>7.6469999999999996E-2</v>
      </c>
      <c r="R81" s="25">
        <v>0.52333300000000005</v>
      </c>
      <c r="S81" s="25">
        <v>17.945733752983099</v>
      </c>
      <c r="T81" s="25">
        <v>1.3594790000000001</v>
      </c>
      <c r="U81" s="25">
        <v>121.017391304348</v>
      </c>
    </row>
    <row r="82" spans="1:21" ht="12.75" customHeight="1" x14ac:dyDescent="0.25">
      <c r="A82" s="15" t="s">
        <v>264</v>
      </c>
      <c r="B82" s="15" t="s">
        <v>84</v>
      </c>
      <c r="C82" s="21">
        <v>2012.87</v>
      </c>
      <c r="D82" s="22">
        <v>97</v>
      </c>
      <c r="E82" s="22">
        <v>48</v>
      </c>
      <c r="F82" s="23">
        <v>48</v>
      </c>
      <c r="G82" s="23">
        <v>0</v>
      </c>
      <c r="H82" s="23">
        <v>0</v>
      </c>
      <c r="I82" s="24">
        <v>17.292999999999999</v>
      </c>
      <c r="J82" s="24">
        <v>4.641</v>
      </c>
      <c r="K82" s="24">
        <v>7.68</v>
      </c>
      <c r="L82" s="24">
        <v>0.24734999999999999</v>
      </c>
      <c r="M82" s="21">
        <v>91</v>
      </c>
      <c r="N82" s="25">
        <v>86.15</v>
      </c>
      <c r="O82" s="25">
        <v>0</v>
      </c>
      <c r="P82" s="21">
        <v>4.8499999999999996</v>
      </c>
      <c r="Q82" s="23">
        <v>5.3296000000000003E-2</v>
      </c>
      <c r="R82" s="25">
        <v>0.88814400000000004</v>
      </c>
      <c r="S82" s="25">
        <v>8.5912155280768197</v>
      </c>
      <c r="T82" s="25">
        <v>0.65082700000000004</v>
      </c>
      <c r="U82" s="25">
        <v>160</v>
      </c>
    </row>
    <row r="83" spans="1:21" ht="12.75" customHeight="1" x14ac:dyDescent="0.25">
      <c r="A83" s="15" t="s">
        <v>265</v>
      </c>
      <c r="B83" s="15" t="s">
        <v>85</v>
      </c>
      <c r="C83" s="21">
        <v>1912.18</v>
      </c>
      <c r="D83" s="22">
        <v>78</v>
      </c>
      <c r="E83" s="22">
        <v>40</v>
      </c>
      <c r="F83" s="23">
        <v>40</v>
      </c>
      <c r="G83" s="23">
        <v>0</v>
      </c>
      <c r="H83" s="23">
        <v>0</v>
      </c>
      <c r="I83" s="24">
        <v>16.564955999999999</v>
      </c>
      <c r="J83" s="24">
        <v>2.9580000000000002</v>
      </c>
      <c r="K83" s="24">
        <v>5.4770440000000002</v>
      </c>
      <c r="L83" s="24">
        <v>0.26519999999999999</v>
      </c>
      <c r="M83" s="21">
        <v>58</v>
      </c>
      <c r="N83" s="25">
        <v>52.8</v>
      </c>
      <c r="O83" s="25">
        <v>0</v>
      </c>
      <c r="P83" s="21">
        <v>5.2</v>
      </c>
      <c r="Q83" s="23">
        <v>8.9654999999999999E-2</v>
      </c>
      <c r="R83" s="25">
        <v>0.67692300000000005</v>
      </c>
      <c r="S83" s="25">
        <v>8.6628643746927594</v>
      </c>
      <c r="T83" s="25">
        <v>0.65625500000000003</v>
      </c>
      <c r="U83" s="25">
        <v>136.92609999999999</v>
      </c>
    </row>
    <row r="84" spans="1:21" ht="12.75" customHeight="1" x14ac:dyDescent="0.25">
      <c r="A84" s="15" t="s">
        <v>266</v>
      </c>
      <c r="B84" s="15" t="s">
        <v>86</v>
      </c>
      <c r="C84" s="21">
        <v>2248.83</v>
      </c>
      <c r="D84" s="22">
        <v>82</v>
      </c>
      <c r="E84" s="22">
        <v>41</v>
      </c>
      <c r="F84" s="23">
        <v>38</v>
      </c>
      <c r="G84" s="23">
        <v>2</v>
      </c>
      <c r="H84" s="23">
        <v>1</v>
      </c>
      <c r="I84" s="24">
        <v>37.901000000000003</v>
      </c>
      <c r="J84" s="24">
        <v>5.0490000000000004</v>
      </c>
      <c r="K84" s="24">
        <v>6.25</v>
      </c>
      <c r="L84" s="24">
        <v>-0.33150000000000002</v>
      </c>
      <c r="M84" s="21">
        <v>99</v>
      </c>
      <c r="N84" s="25">
        <v>102</v>
      </c>
      <c r="O84" s="25">
        <v>3.5</v>
      </c>
      <c r="P84" s="21">
        <v>-6.5</v>
      </c>
      <c r="Q84" s="23">
        <v>-6.5656000000000006E-2</v>
      </c>
      <c r="R84" s="25">
        <v>1.2439020000000001</v>
      </c>
      <c r="S84" s="25">
        <v>16.853652788338799</v>
      </c>
      <c r="T84" s="25">
        <v>1.276748</v>
      </c>
      <c r="U84" s="25">
        <v>152.43902439024399</v>
      </c>
    </row>
    <row r="85" spans="1:21" ht="12.75" customHeight="1" x14ac:dyDescent="0.25">
      <c r="A85" s="15" t="s">
        <v>267</v>
      </c>
      <c r="B85" s="15" t="s">
        <v>87</v>
      </c>
      <c r="C85" s="21">
        <v>2220.52</v>
      </c>
      <c r="D85" s="22">
        <v>94</v>
      </c>
      <c r="E85" s="22">
        <v>40</v>
      </c>
      <c r="F85" s="23">
        <v>40</v>
      </c>
      <c r="G85" s="23">
        <v>0</v>
      </c>
      <c r="H85" s="23">
        <v>0</v>
      </c>
      <c r="I85" s="24">
        <v>32.437277999999999</v>
      </c>
      <c r="J85" s="24">
        <v>4.08</v>
      </c>
      <c r="K85" s="24">
        <v>5.8557220000000001</v>
      </c>
      <c r="L85" s="24">
        <v>8.7618000000000001E-2</v>
      </c>
      <c r="M85" s="21">
        <v>80</v>
      </c>
      <c r="N85" s="25">
        <v>78.281999999999996</v>
      </c>
      <c r="O85" s="25">
        <v>0</v>
      </c>
      <c r="P85" s="21">
        <v>1.718</v>
      </c>
      <c r="Q85" s="23">
        <v>2.1475000000000001E-2</v>
      </c>
      <c r="R85" s="25">
        <v>0.83278700000000005</v>
      </c>
      <c r="S85" s="25">
        <v>14.6079648010376</v>
      </c>
      <c r="T85" s="25">
        <v>1.1066260000000001</v>
      </c>
      <c r="U85" s="25">
        <v>146.39304999999999</v>
      </c>
    </row>
    <row r="86" spans="1:21" ht="12.75" customHeight="1" x14ac:dyDescent="0.25">
      <c r="A86" s="15" t="s">
        <v>268</v>
      </c>
      <c r="B86" s="15" t="s">
        <v>88</v>
      </c>
      <c r="C86" s="21">
        <v>399.04</v>
      </c>
      <c r="D86" s="22">
        <v>21</v>
      </c>
      <c r="E86" s="22">
        <v>12</v>
      </c>
      <c r="F86" s="23">
        <v>0</v>
      </c>
      <c r="G86" s="23">
        <v>0</v>
      </c>
      <c r="H86" s="23">
        <v>0</v>
      </c>
      <c r="I86" s="24">
        <v>9.8689999999999998</v>
      </c>
      <c r="J86" s="24">
        <v>0</v>
      </c>
      <c r="K86" s="24">
        <v>0</v>
      </c>
      <c r="L86" s="24">
        <v>0</v>
      </c>
      <c r="Q86" s="23">
        <v>0</v>
      </c>
      <c r="S86" s="25">
        <v>24.731856455493201</v>
      </c>
      <c r="T86" s="25">
        <v>1.873561</v>
      </c>
      <c r="U86" s="25">
        <v>0</v>
      </c>
    </row>
    <row r="87" spans="1:21" ht="12.75" customHeight="1" x14ac:dyDescent="0.25">
      <c r="A87" s="15" t="s">
        <v>269</v>
      </c>
      <c r="B87" s="15" t="s">
        <v>89</v>
      </c>
      <c r="C87" s="21">
        <v>407.05</v>
      </c>
      <c r="D87" s="22">
        <v>16</v>
      </c>
      <c r="E87" s="22">
        <v>8</v>
      </c>
      <c r="F87" s="23">
        <v>8</v>
      </c>
      <c r="G87" s="23">
        <v>0</v>
      </c>
      <c r="H87" s="23">
        <v>0</v>
      </c>
      <c r="I87" s="24">
        <v>3.5826560000000001</v>
      </c>
      <c r="J87" s="24">
        <v>0.91800000000000004</v>
      </c>
      <c r="K87" s="24">
        <v>0.93034399999999995</v>
      </c>
      <c r="L87" s="24">
        <v>0.25958999999999999</v>
      </c>
      <c r="M87" s="21">
        <v>18</v>
      </c>
      <c r="N87" s="25">
        <v>12.91</v>
      </c>
      <c r="O87" s="25">
        <v>0</v>
      </c>
      <c r="P87" s="21">
        <v>5.09</v>
      </c>
      <c r="Q87" s="23">
        <v>0.282777</v>
      </c>
      <c r="R87" s="25">
        <v>0.80687500000000001</v>
      </c>
      <c r="S87" s="25">
        <v>8.8015133276010307</v>
      </c>
      <c r="T87" s="25">
        <v>0.66675799999999996</v>
      </c>
      <c r="U87" s="25">
        <v>116.29300000000001</v>
      </c>
    </row>
    <row r="88" spans="1:21" ht="12.75" customHeight="1" x14ac:dyDescent="0.25">
      <c r="A88" s="15" t="s">
        <v>270</v>
      </c>
      <c r="B88" s="15" t="s">
        <v>180</v>
      </c>
      <c r="C88" s="21">
        <v>1166.1099999999999</v>
      </c>
      <c r="D88" s="22">
        <v>16</v>
      </c>
      <c r="E88" s="22">
        <v>11</v>
      </c>
      <c r="F88" s="23">
        <v>0</v>
      </c>
      <c r="G88" s="23">
        <v>11</v>
      </c>
      <c r="H88" s="23">
        <v>0</v>
      </c>
      <c r="I88" s="24">
        <v>2.842346</v>
      </c>
      <c r="J88" s="24">
        <v>1.124754</v>
      </c>
      <c r="K88" s="24">
        <v>0.88</v>
      </c>
      <c r="L88" s="24">
        <v>0.14591100000000001</v>
      </c>
      <c r="M88" s="21">
        <v>22.053999999999998</v>
      </c>
      <c r="N88" s="25">
        <v>19.190000000000001</v>
      </c>
      <c r="O88" s="25">
        <v>3.0000000000000001E-3</v>
      </c>
      <c r="P88" s="21">
        <v>2.8610000000000002</v>
      </c>
      <c r="Q88" s="23">
        <v>0.12972700000000001</v>
      </c>
      <c r="R88" s="25">
        <v>1.1993750000000001</v>
      </c>
      <c r="S88" s="25">
        <v>2.4374595878604901</v>
      </c>
      <c r="T88" s="25">
        <v>0.18464900000000001</v>
      </c>
      <c r="U88" s="25">
        <v>80</v>
      </c>
    </row>
    <row r="89" spans="1:21" ht="12.75" customHeight="1" x14ac:dyDescent="0.25">
      <c r="A89" s="15" t="s">
        <v>271</v>
      </c>
      <c r="B89" s="15" t="s">
        <v>90</v>
      </c>
      <c r="C89" s="21">
        <v>543.99</v>
      </c>
      <c r="D89" s="22">
        <v>21</v>
      </c>
      <c r="E89" s="22">
        <v>12</v>
      </c>
      <c r="F89" s="23">
        <v>12</v>
      </c>
      <c r="G89" s="23">
        <v>0</v>
      </c>
      <c r="H89" s="23">
        <v>0</v>
      </c>
      <c r="I89" s="24">
        <v>11.224432999999999</v>
      </c>
      <c r="J89" s="24">
        <v>0.91800000000000004</v>
      </c>
      <c r="K89" s="24">
        <v>1.572567</v>
      </c>
      <c r="L89" s="24">
        <v>0</v>
      </c>
      <c r="M89" s="21">
        <v>18</v>
      </c>
      <c r="N89" s="25">
        <v>18</v>
      </c>
      <c r="O89" s="25">
        <v>0</v>
      </c>
      <c r="P89" s="21">
        <v>0</v>
      </c>
      <c r="Q89" s="23">
        <v>0</v>
      </c>
      <c r="R89" s="25">
        <v>0.85714199999999996</v>
      </c>
      <c r="S89" s="25">
        <v>20.633528189856399</v>
      </c>
      <c r="T89" s="25">
        <v>1.5630919999999999</v>
      </c>
      <c r="U89" s="25">
        <v>131.04724999999999</v>
      </c>
    </row>
    <row r="90" spans="1:21" ht="12.75" customHeight="1" x14ac:dyDescent="0.25">
      <c r="A90" s="15" t="s">
        <v>272</v>
      </c>
      <c r="B90" s="15" t="s">
        <v>91</v>
      </c>
      <c r="C90" s="21">
        <v>551.74</v>
      </c>
      <c r="D90" s="22">
        <v>19</v>
      </c>
      <c r="E90" s="22">
        <v>12</v>
      </c>
      <c r="F90" s="23">
        <v>12</v>
      </c>
      <c r="G90" s="23">
        <v>0</v>
      </c>
      <c r="H90" s="23">
        <v>0</v>
      </c>
      <c r="I90" s="24">
        <v>11.461</v>
      </c>
      <c r="J90" s="24">
        <v>0.71399999999999997</v>
      </c>
      <c r="K90" s="24">
        <v>1.92</v>
      </c>
      <c r="L90" s="24">
        <v>-1.04958</v>
      </c>
      <c r="M90" s="21">
        <v>14</v>
      </c>
      <c r="N90" s="25">
        <v>34.58</v>
      </c>
      <c r="O90" s="25">
        <v>0</v>
      </c>
      <c r="P90" s="21">
        <v>-20.58</v>
      </c>
      <c r="Q90" s="23">
        <v>-1.47</v>
      </c>
      <c r="R90" s="25">
        <v>1.82</v>
      </c>
      <c r="S90" s="25">
        <v>20.7724652916229</v>
      </c>
      <c r="T90" s="25">
        <v>1.573618</v>
      </c>
      <c r="U90" s="25">
        <v>160</v>
      </c>
    </row>
    <row r="91" spans="1:21" ht="12.75" customHeight="1" x14ac:dyDescent="0.25">
      <c r="A91" s="15" t="s">
        <v>273</v>
      </c>
      <c r="B91" s="15" t="s">
        <v>155</v>
      </c>
      <c r="C91" s="21">
        <v>1477.8</v>
      </c>
      <c r="D91" s="22">
        <v>87</v>
      </c>
      <c r="E91" s="22">
        <v>53</v>
      </c>
      <c r="F91" s="23">
        <v>0</v>
      </c>
      <c r="G91" s="23">
        <v>0</v>
      </c>
      <c r="H91" s="23">
        <v>50</v>
      </c>
      <c r="I91" s="24">
        <v>28.575600000000001</v>
      </c>
      <c r="J91" s="24">
        <v>4.4573999999999998</v>
      </c>
      <c r="K91" s="24">
        <v>0.5</v>
      </c>
      <c r="L91" s="24">
        <v>-1.45248</v>
      </c>
      <c r="M91" s="21">
        <v>0</v>
      </c>
      <c r="N91" s="25">
        <v>115.88</v>
      </c>
      <c r="O91" s="25">
        <v>0</v>
      </c>
      <c r="P91" s="21">
        <v>-115.88</v>
      </c>
      <c r="Q91" s="23">
        <v>0</v>
      </c>
      <c r="R91" s="25">
        <v>1.3319540000000001</v>
      </c>
      <c r="S91" s="25">
        <v>19.336581404790898</v>
      </c>
      <c r="T91" s="25">
        <v>1.464842</v>
      </c>
      <c r="U91" s="25">
        <v>9.4339622641509404</v>
      </c>
    </row>
    <row r="92" spans="1:21" ht="12.75" customHeight="1" x14ac:dyDescent="0.25">
      <c r="A92" s="15" t="s">
        <v>274</v>
      </c>
      <c r="B92" s="15" t="s">
        <v>327</v>
      </c>
      <c r="C92" s="21">
        <v>187.01</v>
      </c>
      <c r="D92" s="22">
        <v>8</v>
      </c>
      <c r="E92" s="22">
        <v>3</v>
      </c>
      <c r="F92" s="23">
        <v>0</v>
      </c>
      <c r="G92" s="23">
        <v>0</v>
      </c>
      <c r="H92" s="23">
        <v>0</v>
      </c>
      <c r="I92" s="24">
        <v>5.5049999999999999</v>
      </c>
      <c r="J92" s="24">
        <v>0</v>
      </c>
      <c r="K92" s="24">
        <v>0</v>
      </c>
      <c r="L92" s="24">
        <v>0</v>
      </c>
      <c r="Q92" s="23">
        <v>0</v>
      </c>
      <c r="S92" s="25">
        <v>29.436928506497001</v>
      </c>
      <c r="T92" s="25">
        <v>2.229994</v>
      </c>
      <c r="U92" s="25">
        <v>0</v>
      </c>
    </row>
    <row r="93" spans="1:21" ht="12.75" customHeight="1" x14ac:dyDescent="0.25">
      <c r="A93" s="15" t="s">
        <v>328</v>
      </c>
      <c r="B93" s="15" t="s">
        <v>93</v>
      </c>
      <c r="C93" s="21">
        <v>160.13</v>
      </c>
      <c r="D93" s="22">
        <v>11</v>
      </c>
      <c r="E93" s="22">
        <v>4</v>
      </c>
      <c r="F93" s="23">
        <v>0</v>
      </c>
      <c r="G93" s="23">
        <v>0</v>
      </c>
      <c r="H93" s="23">
        <v>0</v>
      </c>
      <c r="I93" s="24">
        <v>4.4690000000000003</v>
      </c>
      <c r="J93" s="24">
        <v>0</v>
      </c>
      <c r="K93" s="24">
        <v>0</v>
      </c>
      <c r="L93" s="24">
        <v>0</v>
      </c>
      <c r="Q93" s="23">
        <v>0</v>
      </c>
      <c r="S93" s="25">
        <v>27.908574283394699</v>
      </c>
      <c r="T93" s="25">
        <v>2.114214</v>
      </c>
      <c r="U93" s="25">
        <v>0</v>
      </c>
    </row>
    <row r="94" spans="1:21" ht="12.75" customHeight="1" x14ac:dyDescent="0.25">
      <c r="A94" s="15" t="s">
        <v>275</v>
      </c>
      <c r="B94" s="15" t="s">
        <v>94</v>
      </c>
      <c r="C94" s="21">
        <v>261.27999999999997</v>
      </c>
      <c r="D94" s="22">
        <v>18</v>
      </c>
      <c r="E94" s="22">
        <v>9</v>
      </c>
      <c r="F94" s="23">
        <v>0</v>
      </c>
      <c r="G94" s="23">
        <v>0</v>
      </c>
      <c r="H94" s="23">
        <v>0</v>
      </c>
      <c r="I94" s="24">
        <v>7.3890000000000002</v>
      </c>
      <c r="J94" s="24">
        <v>0.56100000000000005</v>
      </c>
      <c r="K94" s="24">
        <v>0</v>
      </c>
      <c r="L94" s="24">
        <v>0.20910000000000001</v>
      </c>
      <c r="M94" s="21">
        <v>11</v>
      </c>
      <c r="N94" s="25">
        <v>6.9</v>
      </c>
      <c r="O94" s="25">
        <v>0</v>
      </c>
      <c r="P94" s="21">
        <v>4.0999999999999996</v>
      </c>
      <c r="Q94" s="23">
        <v>0.37272699999999997</v>
      </c>
      <c r="R94" s="25">
        <v>0.38333299999999998</v>
      </c>
      <c r="S94" s="25">
        <v>28.280006123698701</v>
      </c>
      <c r="T94" s="25">
        <v>2.1423510000000001</v>
      </c>
      <c r="U94" s="25">
        <v>0</v>
      </c>
    </row>
    <row r="95" spans="1:21" ht="12.75" customHeight="1" x14ac:dyDescent="0.25">
      <c r="A95" s="15" t="s">
        <v>276</v>
      </c>
      <c r="B95" s="15" t="s">
        <v>181</v>
      </c>
      <c r="C95" s="21">
        <v>310.74</v>
      </c>
      <c r="D95" s="22">
        <v>6</v>
      </c>
      <c r="E95" s="22">
        <v>4</v>
      </c>
      <c r="F95" s="23">
        <v>0</v>
      </c>
      <c r="G95" s="23">
        <v>0</v>
      </c>
      <c r="H95" s="23">
        <v>0</v>
      </c>
      <c r="I95" s="24">
        <v>5.1044</v>
      </c>
      <c r="J95" s="24">
        <v>0</v>
      </c>
      <c r="K95" s="24">
        <v>0</v>
      </c>
      <c r="L95" s="24">
        <v>0</v>
      </c>
      <c r="Q95" s="23">
        <v>0</v>
      </c>
      <c r="S95" s="25">
        <v>16.426594580678401</v>
      </c>
      <c r="T95" s="25">
        <v>1.2443960000000001</v>
      </c>
      <c r="U95" s="25">
        <v>0</v>
      </c>
    </row>
    <row r="96" spans="1:21" ht="12.75" customHeight="1" x14ac:dyDescent="0.25">
      <c r="A96" s="15" t="s">
        <v>277</v>
      </c>
      <c r="B96" s="15" t="s">
        <v>182</v>
      </c>
      <c r="C96" s="21">
        <v>337.23</v>
      </c>
      <c r="D96" s="22">
        <v>5</v>
      </c>
      <c r="E96" s="22">
        <v>5</v>
      </c>
      <c r="F96" s="23">
        <v>0</v>
      </c>
      <c r="G96" s="23">
        <v>0</v>
      </c>
      <c r="H96" s="23">
        <v>0</v>
      </c>
      <c r="I96" s="24">
        <v>7.2667999999999999</v>
      </c>
      <c r="J96" s="24">
        <v>0</v>
      </c>
      <c r="K96" s="24">
        <v>0</v>
      </c>
      <c r="L96" s="24">
        <v>0</v>
      </c>
      <c r="Q96" s="23">
        <v>0</v>
      </c>
      <c r="S96" s="25">
        <v>21.548498057705402</v>
      </c>
      <c r="T96" s="25">
        <v>1.632406</v>
      </c>
      <c r="U96" s="25">
        <v>0</v>
      </c>
    </row>
    <row r="97" spans="1:21" ht="12.75" customHeight="1" x14ac:dyDescent="0.25">
      <c r="A97" s="15" t="s">
        <v>278</v>
      </c>
      <c r="B97" s="15" t="s">
        <v>95</v>
      </c>
      <c r="C97" s="21">
        <v>1512.08</v>
      </c>
      <c r="D97" s="22">
        <v>62</v>
      </c>
      <c r="E97" s="22">
        <v>38</v>
      </c>
      <c r="F97" s="23">
        <v>36</v>
      </c>
      <c r="G97" s="23">
        <v>0</v>
      </c>
      <c r="H97" s="23">
        <v>0</v>
      </c>
      <c r="I97" s="24">
        <v>19.129000000000001</v>
      </c>
      <c r="J97" s="24">
        <v>3.1110000000000002</v>
      </c>
      <c r="K97" s="24">
        <v>5.76</v>
      </c>
      <c r="L97" s="24">
        <v>-1.8207</v>
      </c>
      <c r="M97" s="21">
        <v>61</v>
      </c>
      <c r="N97" s="25">
        <v>96.7</v>
      </c>
      <c r="O97" s="25">
        <v>0</v>
      </c>
      <c r="P97" s="21">
        <v>-35.700000000000003</v>
      </c>
      <c r="Q97" s="23">
        <v>-0.58524500000000002</v>
      </c>
      <c r="R97" s="25">
        <v>1.559677</v>
      </c>
      <c r="S97" s="25">
        <v>12.650785672715701</v>
      </c>
      <c r="T97" s="25">
        <v>0.95835999999999999</v>
      </c>
      <c r="U97" s="25">
        <v>151.57894736842101</v>
      </c>
    </row>
    <row r="98" spans="1:21" ht="12.75" customHeight="1" x14ac:dyDescent="0.25">
      <c r="A98" s="15" t="s">
        <v>279</v>
      </c>
      <c r="B98" s="15" t="s">
        <v>96</v>
      </c>
      <c r="C98" s="21">
        <v>1506.15</v>
      </c>
      <c r="D98" s="22">
        <v>59</v>
      </c>
      <c r="E98" s="22">
        <v>35</v>
      </c>
      <c r="F98" s="23">
        <v>34</v>
      </c>
      <c r="G98" s="23">
        <v>1</v>
      </c>
      <c r="H98" s="23">
        <v>0</v>
      </c>
      <c r="I98" s="24">
        <v>26.032</v>
      </c>
      <c r="J98" s="24">
        <v>2.448</v>
      </c>
      <c r="K98" s="24">
        <v>5.52</v>
      </c>
      <c r="L98" s="24">
        <v>0</v>
      </c>
      <c r="M98" s="21">
        <v>48</v>
      </c>
      <c r="N98" s="25">
        <v>48</v>
      </c>
      <c r="O98" s="25">
        <v>0</v>
      </c>
      <c r="P98" s="21">
        <v>0</v>
      </c>
      <c r="Q98" s="23">
        <v>0</v>
      </c>
      <c r="R98" s="25">
        <v>0.81355900000000003</v>
      </c>
      <c r="S98" s="25">
        <v>17.283803074063002</v>
      </c>
      <c r="T98" s="25">
        <v>1.309334</v>
      </c>
      <c r="U98" s="25">
        <v>157.71428571428601</v>
      </c>
    </row>
    <row r="99" spans="1:21" ht="12.75" customHeight="1" x14ac:dyDescent="0.25">
      <c r="A99" s="15" t="s">
        <v>280</v>
      </c>
      <c r="B99" s="15" t="s">
        <v>97</v>
      </c>
      <c r="C99" s="21">
        <v>1510.12</v>
      </c>
      <c r="D99" s="22">
        <v>62</v>
      </c>
      <c r="E99" s="22">
        <v>35</v>
      </c>
      <c r="F99" s="23">
        <v>35</v>
      </c>
      <c r="G99" s="23">
        <v>0</v>
      </c>
      <c r="H99" s="23">
        <v>0</v>
      </c>
      <c r="I99" s="24">
        <v>18.655999999999999</v>
      </c>
      <c r="J99" s="24">
        <v>2.2440000000000002</v>
      </c>
      <c r="K99" s="24">
        <v>5.6</v>
      </c>
      <c r="L99" s="24">
        <v>-0.35699999999999998</v>
      </c>
      <c r="M99" s="21">
        <v>44</v>
      </c>
      <c r="N99" s="25">
        <v>51</v>
      </c>
      <c r="O99" s="25">
        <v>0</v>
      </c>
      <c r="P99" s="21">
        <v>-7</v>
      </c>
      <c r="Q99" s="23">
        <v>-0.15909000000000001</v>
      </c>
      <c r="R99" s="25">
        <v>0.82257999999999998</v>
      </c>
      <c r="S99" s="25">
        <v>12.3539851137658</v>
      </c>
      <c r="T99" s="25">
        <v>0.93587600000000004</v>
      </c>
      <c r="U99" s="25">
        <v>160</v>
      </c>
    </row>
    <row r="100" spans="1:21" ht="12.75" customHeight="1" x14ac:dyDescent="0.25">
      <c r="A100" s="15" t="s">
        <v>281</v>
      </c>
      <c r="B100" s="15" t="s">
        <v>98</v>
      </c>
      <c r="C100" s="21">
        <v>1516.23</v>
      </c>
      <c r="D100" s="22">
        <v>77</v>
      </c>
      <c r="E100" s="22">
        <v>36</v>
      </c>
      <c r="F100" s="23">
        <v>36</v>
      </c>
      <c r="G100" s="23">
        <v>0</v>
      </c>
      <c r="H100" s="23">
        <v>0</v>
      </c>
      <c r="I100" s="24">
        <v>15.384</v>
      </c>
      <c r="J100" s="24">
        <v>2.8559999999999999</v>
      </c>
      <c r="K100" s="24">
        <v>5.76</v>
      </c>
      <c r="L100" s="24">
        <v>-0.34945199999999998</v>
      </c>
      <c r="M100" s="21">
        <v>56</v>
      </c>
      <c r="N100" s="25">
        <v>60.851999999999997</v>
      </c>
      <c r="O100" s="25">
        <v>2</v>
      </c>
      <c r="P100" s="21">
        <v>-6.8520000000000003</v>
      </c>
      <c r="Q100" s="23">
        <v>-0.12235699999999999</v>
      </c>
      <c r="R100" s="25">
        <v>0.79028500000000002</v>
      </c>
      <c r="S100" s="25">
        <v>10.1462179220831</v>
      </c>
      <c r="T100" s="25">
        <v>0.76862600000000003</v>
      </c>
      <c r="U100" s="25">
        <v>160</v>
      </c>
    </row>
    <row r="101" spans="1:21" ht="12.75" customHeight="1" x14ac:dyDescent="0.25">
      <c r="A101" s="15" t="s">
        <v>282</v>
      </c>
      <c r="B101" s="15" t="s">
        <v>99</v>
      </c>
      <c r="C101" s="21">
        <v>1114.26</v>
      </c>
      <c r="D101" s="22">
        <v>46</v>
      </c>
      <c r="E101" s="22">
        <v>21</v>
      </c>
      <c r="F101" s="23">
        <v>20</v>
      </c>
      <c r="G101" s="23">
        <v>0</v>
      </c>
      <c r="H101" s="23">
        <v>0</v>
      </c>
      <c r="I101" s="24">
        <v>22.167999999999999</v>
      </c>
      <c r="J101" s="24">
        <v>1.6319999999999999</v>
      </c>
      <c r="K101" s="24">
        <v>3.2</v>
      </c>
      <c r="L101" s="24">
        <v>-0.158916</v>
      </c>
      <c r="M101" s="21">
        <v>32</v>
      </c>
      <c r="N101" s="25">
        <v>35.116</v>
      </c>
      <c r="O101" s="25">
        <v>0</v>
      </c>
      <c r="P101" s="21">
        <v>-3.1160000000000001</v>
      </c>
      <c r="Q101" s="23">
        <v>-9.7375000000000003E-2</v>
      </c>
      <c r="R101" s="25">
        <v>0.76339100000000004</v>
      </c>
      <c r="S101" s="25">
        <v>19.894818085545602</v>
      </c>
      <c r="T101" s="25">
        <v>1.507131</v>
      </c>
      <c r="U101" s="25">
        <v>152.38095238095201</v>
      </c>
    </row>
    <row r="102" spans="1:21" ht="12.75" customHeight="1" x14ac:dyDescent="0.25">
      <c r="A102" s="15" t="s">
        <v>283</v>
      </c>
      <c r="B102" s="15" t="s">
        <v>100</v>
      </c>
      <c r="C102" s="21">
        <v>2207.7600000000002</v>
      </c>
      <c r="D102" s="22">
        <v>94</v>
      </c>
      <c r="E102" s="22">
        <v>41</v>
      </c>
      <c r="F102" s="23">
        <v>40</v>
      </c>
      <c r="G102" s="23">
        <v>0</v>
      </c>
      <c r="H102" s="23">
        <v>0</v>
      </c>
      <c r="I102" s="24">
        <v>43.335999999999999</v>
      </c>
      <c r="J102" s="24">
        <v>3.2639999999999998</v>
      </c>
      <c r="K102" s="24">
        <v>6.4</v>
      </c>
      <c r="L102" s="24">
        <v>0.42891000000000001</v>
      </c>
      <c r="M102" s="21">
        <v>64</v>
      </c>
      <c r="N102" s="25">
        <v>55.59</v>
      </c>
      <c r="O102" s="25">
        <v>0</v>
      </c>
      <c r="P102" s="21">
        <v>8.41</v>
      </c>
      <c r="Q102" s="23">
        <v>0.131406</v>
      </c>
      <c r="R102" s="25">
        <v>0.59138199999999996</v>
      </c>
      <c r="S102" s="25">
        <v>19.628945175200201</v>
      </c>
      <c r="T102" s="25">
        <v>1.48699</v>
      </c>
      <c r="U102" s="25">
        <v>156.09756097561001</v>
      </c>
    </row>
    <row r="103" spans="1:21" ht="12.75" customHeight="1" x14ac:dyDescent="0.25">
      <c r="A103" s="15" t="s">
        <v>284</v>
      </c>
      <c r="B103" s="15" t="s">
        <v>101</v>
      </c>
      <c r="C103" s="21">
        <v>2200.5</v>
      </c>
      <c r="D103" s="22">
        <v>111</v>
      </c>
      <c r="E103" s="22">
        <v>42</v>
      </c>
      <c r="F103" s="23">
        <v>40</v>
      </c>
      <c r="G103" s="23">
        <v>0</v>
      </c>
      <c r="H103" s="23">
        <v>0</v>
      </c>
      <c r="I103" s="24">
        <v>39.978999999999999</v>
      </c>
      <c r="J103" s="24">
        <v>3.621</v>
      </c>
      <c r="K103" s="24">
        <v>6.4</v>
      </c>
      <c r="L103" s="24">
        <v>0.90269999999999995</v>
      </c>
      <c r="M103" s="21">
        <v>71</v>
      </c>
      <c r="N103" s="25">
        <v>53.3</v>
      </c>
      <c r="O103" s="25">
        <v>0</v>
      </c>
      <c r="P103" s="21">
        <v>17.7</v>
      </c>
      <c r="Q103" s="23">
        <v>0.24929499999999999</v>
      </c>
      <c r="R103" s="25">
        <v>0.48018</v>
      </c>
      <c r="S103" s="25">
        <v>18.168143603726399</v>
      </c>
      <c r="T103" s="25">
        <v>1.3763270000000001</v>
      </c>
      <c r="U103" s="25">
        <v>152.38095238095201</v>
      </c>
    </row>
    <row r="104" spans="1:21" ht="12.75" customHeight="1" x14ac:dyDescent="0.25">
      <c r="A104" s="15" t="s">
        <v>285</v>
      </c>
      <c r="B104" s="15" t="s">
        <v>102</v>
      </c>
      <c r="C104" s="21">
        <v>1235.1600000000001</v>
      </c>
      <c r="D104" s="22">
        <v>45</v>
      </c>
      <c r="E104" s="22">
        <v>25</v>
      </c>
      <c r="F104" s="23">
        <v>24</v>
      </c>
      <c r="G104" s="23">
        <v>0</v>
      </c>
      <c r="H104" s="23">
        <v>0</v>
      </c>
      <c r="I104" s="24">
        <v>21.311</v>
      </c>
      <c r="J104" s="24">
        <v>1.8360000000000001</v>
      </c>
      <c r="K104" s="24">
        <v>3.84</v>
      </c>
      <c r="L104" s="24">
        <v>-5.4212999999999997E-2</v>
      </c>
      <c r="M104" s="21">
        <v>36</v>
      </c>
      <c r="N104" s="25">
        <v>37.063000000000002</v>
      </c>
      <c r="O104" s="25">
        <v>0</v>
      </c>
      <c r="P104" s="21">
        <v>-1.0629999999999999</v>
      </c>
      <c r="Q104" s="23">
        <v>-2.9527000000000001E-2</v>
      </c>
      <c r="R104" s="25">
        <v>0.82362199999999997</v>
      </c>
      <c r="S104" s="25">
        <v>17.253635156578898</v>
      </c>
      <c r="T104" s="25">
        <v>1.3070489999999999</v>
      </c>
      <c r="U104" s="25">
        <v>153.6</v>
      </c>
    </row>
    <row r="105" spans="1:21" ht="12.75" customHeight="1" x14ac:dyDescent="0.25">
      <c r="A105" s="15" t="s">
        <v>286</v>
      </c>
      <c r="B105" s="15" t="s">
        <v>103</v>
      </c>
      <c r="C105" s="21">
        <v>1235.3599999999999</v>
      </c>
      <c r="D105" s="22">
        <v>56</v>
      </c>
      <c r="E105" s="22">
        <v>25</v>
      </c>
      <c r="F105" s="23">
        <v>24</v>
      </c>
      <c r="G105" s="23">
        <v>0</v>
      </c>
      <c r="H105" s="23">
        <v>0</v>
      </c>
      <c r="I105" s="24">
        <v>22.151</v>
      </c>
      <c r="J105" s="24">
        <v>3.0089999999999999</v>
      </c>
      <c r="K105" s="24">
        <v>3.84</v>
      </c>
      <c r="L105" s="24">
        <v>6.6096000000000002E-2</v>
      </c>
      <c r="M105" s="21">
        <v>59</v>
      </c>
      <c r="N105" s="25">
        <v>57.704000000000001</v>
      </c>
      <c r="O105" s="25">
        <v>0</v>
      </c>
      <c r="P105" s="21">
        <v>1.296</v>
      </c>
      <c r="Q105" s="23">
        <v>2.1965999999999999E-2</v>
      </c>
      <c r="R105" s="25">
        <v>1.0304279999999999</v>
      </c>
      <c r="S105" s="25">
        <v>17.930805595130199</v>
      </c>
      <c r="T105" s="25">
        <v>1.3583480000000001</v>
      </c>
      <c r="U105" s="25">
        <v>153.6</v>
      </c>
    </row>
    <row r="106" spans="1:21" ht="12.75" customHeight="1" x14ac:dyDescent="0.25">
      <c r="A106" s="15" t="s">
        <v>287</v>
      </c>
      <c r="B106" s="15" t="s">
        <v>104</v>
      </c>
      <c r="C106" s="21">
        <v>1101.98</v>
      </c>
      <c r="D106" s="22">
        <v>40</v>
      </c>
      <c r="E106" s="22">
        <v>20</v>
      </c>
      <c r="F106" s="23">
        <v>20</v>
      </c>
      <c r="G106" s="23">
        <v>0</v>
      </c>
      <c r="H106" s="23">
        <v>0</v>
      </c>
      <c r="I106" s="24">
        <v>24.219000000000001</v>
      </c>
      <c r="J106" s="24">
        <v>1.581</v>
      </c>
      <c r="K106" s="24">
        <v>3.2</v>
      </c>
      <c r="L106" s="24">
        <v>0.124746</v>
      </c>
      <c r="M106" s="21">
        <v>31</v>
      </c>
      <c r="N106" s="25">
        <v>28.553999999999998</v>
      </c>
      <c r="O106" s="25">
        <v>0</v>
      </c>
      <c r="P106" s="21">
        <v>2.4460000000000002</v>
      </c>
      <c r="Q106" s="23">
        <v>7.8903000000000001E-2</v>
      </c>
      <c r="R106" s="25">
        <v>0.71384999999999998</v>
      </c>
      <c r="S106" s="25">
        <v>21.977712844153199</v>
      </c>
      <c r="T106" s="25">
        <v>1.6649210000000001</v>
      </c>
      <c r="U106" s="25">
        <v>160</v>
      </c>
    </row>
    <row r="107" spans="1:21" ht="12.75" customHeight="1" x14ac:dyDescent="0.25">
      <c r="A107" s="15" t="s">
        <v>288</v>
      </c>
      <c r="B107" s="15" t="s">
        <v>105</v>
      </c>
      <c r="C107" s="21">
        <v>553.98</v>
      </c>
      <c r="D107" s="22">
        <v>27</v>
      </c>
      <c r="E107" s="22">
        <v>14</v>
      </c>
      <c r="F107" s="23">
        <v>0</v>
      </c>
      <c r="G107" s="23">
        <v>0</v>
      </c>
      <c r="H107" s="23">
        <v>0</v>
      </c>
      <c r="I107" s="24">
        <v>11.837999999999999</v>
      </c>
      <c r="J107" s="24">
        <v>0.91800000000000004</v>
      </c>
      <c r="K107" s="24">
        <v>0</v>
      </c>
      <c r="L107" s="24">
        <v>0</v>
      </c>
      <c r="M107" s="21">
        <v>18</v>
      </c>
      <c r="N107" s="25">
        <v>18</v>
      </c>
      <c r="O107" s="25">
        <v>0</v>
      </c>
      <c r="P107" s="21">
        <v>0</v>
      </c>
      <c r="Q107" s="23">
        <v>0</v>
      </c>
      <c r="R107" s="25">
        <v>0.66666599999999998</v>
      </c>
      <c r="S107" s="25">
        <v>21.369002491064698</v>
      </c>
      <c r="T107" s="25">
        <v>1.618808</v>
      </c>
      <c r="U107" s="25">
        <v>0</v>
      </c>
    </row>
    <row r="108" spans="1:21" ht="12.75" customHeight="1" x14ac:dyDescent="0.25">
      <c r="A108" s="15" t="s">
        <v>289</v>
      </c>
      <c r="B108" s="15" t="s">
        <v>106</v>
      </c>
      <c r="C108" s="21">
        <v>542.32000000000005</v>
      </c>
      <c r="D108" s="22">
        <v>24</v>
      </c>
      <c r="E108" s="22">
        <v>10</v>
      </c>
      <c r="F108" s="23">
        <v>10</v>
      </c>
      <c r="G108" s="23">
        <v>0</v>
      </c>
      <c r="H108" s="23">
        <v>0</v>
      </c>
      <c r="I108" s="24">
        <v>10.884</v>
      </c>
      <c r="J108" s="24">
        <v>0.81599999999999995</v>
      </c>
      <c r="K108" s="24">
        <v>1.6</v>
      </c>
      <c r="L108" s="24">
        <v>-4.0800000000000003E-3</v>
      </c>
      <c r="M108" s="21">
        <v>16</v>
      </c>
      <c r="N108" s="25">
        <v>16.079999999999998</v>
      </c>
      <c r="O108" s="25">
        <v>0</v>
      </c>
      <c r="P108" s="21">
        <v>-0.08</v>
      </c>
      <c r="Q108" s="23">
        <v>-5.0000000000000001E-3</v>
      </c>
      <c r="R108" s="25">
        <v>0.67</v>
      </c>
      <c r="S108" s="25">
        <v>20.069331759846602</v>
      </c>
      <c r="T108" s="25">
        <v>1.5203519999999999</v>
      </c>
      <c r="U108" s="25">
        <v>160</v>
      </c>
    </row>
    <row r="109" spans="1:21" ht="12.75" customHeight="1" x14ac:dyDescent="0.25">
      <c r="A109" s="15" t="s">
        <v>290</v>
      </c>
      <c r="B109" s="15" t="s">
        <v>107</v>
      </c>
      <c r="C109" s="21">
        <v>541.41</v>
      </c>
      <c r="D109" s="22">
        <v>20</v>
      </c>
      <c r="E109" s="22">
        <v>10</v>
      </c>
      <c r="F109" s="23">
        <v>10</v>
      </c>
      <c r="G109" s="23">
        <v>0</v>
      </c>
      <c r="H109" s="23">
        <v>0</v>
      </c>
      <c r="I109" s="24">
        <v>10.000166999999999</v>
      </c>
      <c r="J109" s="24">
        <v>0.81599999999999995</v>
      </c>
      <c r="K109" s="24">
        <v>1.606833</v>
      </c>
      <c r="L109" s="24">
        <v>0.2346</v>
      </c>
      <c r="M109" s="21">
        <v>16</v>
      </c>
      <c r="N109" s="25">
        <v>11.4</v>
      </c>
      <c r="O109" s="25">
        <v>0</v>
      </c>
      <c r="P109" s="21">
        <v>4.5999999999999996</v>
      </c>
      <c r="Q109" s="23">
        <v>0.28749999999999998</v>
      </c>
      <c r="R109" s="25">
        <v>0.56999999999999995</v>
      </c>
      <c r="S109" s="25">
        <v>18.470598991522099</v>
      </c>
      <c r="T109" s="25">
        <v>1.39924</v>
      </c>
      <c r="U109" s="25">
        <v>160.6833</v>
      </c>
    </row>
    <row r="110" spans="1:21" ht="12.75" customHeight="1" x14ac:dyDescent="0.25">
      <c r="A110" s="15" t="s">
        <v>325</v>
      </c>
      <c r="B110" s="15" t="s">
        <v>326</v>
      </c>
      <c r="C110" s="21">
        <v>374.35</v>
      </c>
      <c r="D110" s="22">
        <v>12</v>
      </c>
      <c r="E110" s="22">
        <v>6</v>
      </c>
      <c r="F110" s="23">
        <v>6</v>
      </c>
      <c r="G110" s="23">
        <v>0</v>
      </c>
      <c r="H110" s="23">
        <v>0</v>
      </c>
      <c r="I110" s="24">
        <v>8.0559999999999992</v>
      </c>
      <c r="J110" s="24">
        <v>0.45900000000000002</v>
      </c>
      <c r="K110" s="24">
        <v>0.96</v>
      </c>
      <c r="L110" s="24">
        <v>-0.10199999999999999</v>
      </c>
      <c r="M110" s="21">
        <v>9</v>
      </c>
      <c r="N110" s="25">
        <v>11</v>
      </c>
      <c r="O110" s="25">
        <v>0</v>
      </c>
      <c r="P110" s="21">
        <v>-2</v>
      </c>
      <c r="Q110" s="23">
        <v>-0.222222</v>
      </c>
      <c r="R110" s="25">
        <v>0.91666599999999998</v>
      </c>
      <c r="S110" s="25">
        <v>21.519967944436999</v>
      </c>
      <c r="T110" s="25">
        <v>1.6302449999999999</v>
      </c>
      <c r="U110" s="25">
        <v>160</v>
      </c>
    </row>
    <row r="111" spans="1:21" ht="12.75" customHeight="1" x14ac:dyDescent="0.25">
      <c r="A111" s="15" t="s">
        <v>291</v>
      </c>
      <c r="B111" s="15" t="s">
        <v>156</v>
      </c>
      <c r="C111" s="21">
        <v>2191.09</v>
      </c>
      <c r="D111" s="22">
        <v>77</v>
      </c>
      <c r="E111" s="22">
        <v>45</v>
      </c>
      <c r="F111" s="23">
        <v>45</v>
      </c>
      <c r="G111" s="23">
        <v>0</v>
      </c>
      <c r="H111" s="23">
        <v>0</v>
      </c>
      <c r="I111" s="24">
        <v>28.482989</v>
      </c>
      <c r="J111" s="24">
        <v>3.774</v>
      </c>
      <c r="K111" s="24">
        <v>5.9930110000000001</v>
      </c>
      <c r="L111" s="24">
        <v>-0.123267</v>
      </c>
      <c r="M111" s="21">
        <v>74</v>
      </c>
      <c r="N111" s="25">
        <v>76.417000000000002</v>
      </c>
      <c r="O111" s="25">
        <v>0</v>
      </c>
      <c r="P111" s="21">
        <v>-2.4169999999999998</v>
      </c>
      <c r="Q111" s="23">
        <v>-3.2661999999999997E-2</v>
      </c>
      <c r="R111" s="25">
        <v>0.99242799999999998</v>
      </c>
      <c r="S111" s="25">
        <v>12.999460998863601</v>
      </c>
      <c r="T111" s="25">
        <v>0.98477400000000004</v>
      </c>
      <c r="U111" s="25">
        <v>133.17802222222201</v>
      </c>
    </row>
    <row r="112" spans="1:21" ht="12.75" customHeight="1" x14ac:dyDescent="0.25">
      <c r="A112" s="15" t="s">
        <v>292</v>
      </c>
      <c r="B112" s="15" t="s">
        <v>108</v>
      </c>
      <c r="C112" s="21">
        <v>1346.85</v>
      </c>
      <c r="D112" s="22">
        <v>43</v>
      </c>
      <c r="E112" s="22">
        <v>34</v>
      </c>
      <c r="F112" s="23">
        <v>9</v>
      </c>
      <c r="G112" s="23">
        <v>1</v>
      </c>
      <c r="H112" s="23">
        <v>23</v>
      </c>
      <c r="I112" s="24">
        <v>21.855456</v>
      </c>
      <c r="J112" s="24">
        <v>2.7029999999999998</v>
      </c>
      <c r="K112" s="24">
        <v>1.3815440000000001</v>
      </c>
      <c r="L112" s="24">
        <v>0.172125</v>
      </c>
      <c r="M112" s="21">
        <v>0</v>
      </c>
      <c r="N112" s="25">
        <v>49.625</v>
      </c>
      <c r="O112" s="25">
        <v>0</v>
      </c>
      <c r="P112" s="21">
        <v>-49.625</v>
      </c>
      <c r="Q112" s="23">
        <v>0</v>
      </c>
      <c r="R112" s="25">
        <v>1.154069</v>
      </c>
      <c r="S112" s="25">
        <v>16.227089876378201</v>
      </c>
      <c r="T112" s="25">
        <v>1.2292829999999999</v>
      </c>
      <c r="U112" s="25">
        <v>40.633647058823499</v>
      </c>
    </row>
    <row r="113" spans="1:21" ht="12.75" customHeight="1" x14ac:dyDescent="0.25">
      <c r="A113" s="15" t="s">
        <v>293</v>
      </c>
      <c r="B113" s="15" t="s">
        <v>157</v>
      </c>
      <c r="C113" s="21">
        <v>2461.27</v>
      </c>
      <c r="D113" s="22">
        <v>105</v>
      </c>
      <c r="E113" s="22">
        <v>50</v>
      </c>
      <c r="F113" s="23">
        <v>50</v>
      </c>
      <c r="G113" s="23">
        <v>0</v>
      </c>
      <c r="H113" s="23">
        <v>0</v>
      </c>
      <c r="I113" s="24">
        <v>20.226056</v>
      </c>
      <c r="J113" s="24">
        <v>3.2130000000000001</v>
      </c>
      <c r="K113" s="24">
        <v>6.8299440000000002</v>
      </c>
      <c r="L113" s="24">
        <v>0.42279</v>
      </c>
      <c r="M113" s="21">
        <v>63</v>
      </c>
      <c r="N113" s="25">
        <v>54.71</v>
      </c>
      <c r="O113" s="25">
        <v>0</v>
      </c>
      <c r="P113" s="21">
        <v>8.2899999999999991</v>
      </c>
      <c r="Q113" s="23">
        <v>0.13158700000000001</v>
      </c>
      <c r="R113" s="25">
        <v>0.52104700000000004</v>
      </c>
      <c r="S113" s="25">
        <v>8.2177314963413206</v>
      </c>
      <c r="T113" s="25">
        <v>0.62253400000000003</v>
      </c>
      <c r="U113" s="25">
        <v>136.59888000000001</v>
      </c>
    </row>
    <row r="114" spans="1:21" ht="12.75" customHeight="1" x14ac:dyDescent="0.25">
      <c r="A114" s="15" t="s">
        <v>294</v>
      </c>
      <c r="B114" s="15" t="s">
        <v>109</v>
      </c>
      <c r="C114" s="21">
        <v>624.74</v>
      </c>
      <c r="D114" s="22">
        <v>44</v>
      </c>
      <c r="E114" s="22">
        <v>18</v>
      </c>
      <c r="F114" s="23">
        <v>2</v>
      </c>
      <c r="G114" s="23">
        <v>0</v>
      </c>
      <c r="H114" s="23">
        <v>0</v>
      </c>
      <c r="I114" s="24">
        <v>15.188000000000001</v>
      </c>
      <c r="J114" s="24">
        <v>2.1419999999999999</v>
      </c>
      <c r="K114" s="24">
        <v>0.32</v>
      </c>
      <c r="L114" s="24">
        <v>0.41718</v>
      </c>
      <c r="M114" s="21">
        <v>42</v>
      </c>
      <c r="N114" s="25">
        <v>33.82</v>
      </c>
      <c r="O114" s="25">
        <v>0</v>
      </c>
      <c r="P114" s="21">
        <v>8.18</v>
      </c>
      <c r="Q114" s="23">
        <v>0.19476099999999999</v>
      </c>
      <c r="R114" s="25">
        <v>0.76863599999999999</v>
      </c>
      <c r="S114" s="25">
        <v>24.310913339949401</v>
      </c>
      <c r="T114" s="25">
        <v>1.8416729999999999</v>
      </c>
      <c r="U114" s="25">
        <v>17.7777777777778</v>
      </c>
    </row>
    <row r="115" spans="1:21" ht="12.75" customHeight="1" x14ac:dyDescent="0.25">
      <c r="A115" s="15" t="s">
        <v>295</v>
      </c>
      <c r="B115" s="15" t="s">
        <v>110</v>
      </c>
      <c r="C115" s="21">
        <v>547.66999999999996</v>
      </c>
      <c r="D115" s="22">
        <v>20</v>
      </c>
      <c r="E115" s="22">
        <v>10</v>
      </c>
      <c r="F115" s="23">
        <v>10</v>
      </c>
      <c r="G115" s="23">
        <v>0</v>
      </c>
      <c r="H115" s="23">
        <v>0</v>
      </c>
      <c r="I115" s="24">
        <v>5.9459999999999997</v>
      </c>
      <c r="J115" s="24">
        <v>1.377</v>
      </c>
      <c r="K115" s="24">
        <v>1.6</v>
      </c>
      <c r="L115" s="24">
        <v>0.29171999999999998</v>
      </c>
      <c r="M115" s="21">
        <v>27</v>
      </c>
      <c r="N115" s="25">
        <v>21.28</v>
      </c>
      <c r="O115" s="25">
        <v>0</v>
      </c>
      <c r="P115" s="21">
        <v>5.72</v>
      </c>
      <c r="Q115" s="23">
        <v>0.21185100000000001</v>
      </c>
      <c r="R115" s="25">
        <v>1.0640000000000001</v>
      </c>
      <c r="S115" s="25">
        <v>10.8569028794712</v>
      </c>
      <c r="T115" s="25">
        <v>0.82246399999999997</v>
      </c>
      <c r="U115" s="25">
        <v>160</v>
      </c>
    </row>
    <row r="116" spans="1:21" ht="12.75" customHeight="1" x14ac:dyDescent="0.25">
      <c r="A116" s="15" t="s">
        <v>296</v>
      </c>
      <c r="B116" s="15" t="s">
        <v>111</v>
      </c>
      <c r="C116" s="21">
        <v>2105.0500000000002</v>
      </c>
      <c r="D116" s="22">
        <v>77</v>
      </c>
      <c r="E116" s="22">
        <v>40</v>
      </c>
      <c r="F116" s="23">
        <v>40</v>
      </c>
      <c r="G116" s="23">
        <v>0</v>
      </c>
      <c r="H116" s="23">
        <v>0</v>
      </c>
      <c r="I116" s="24">
        <v>20.139289999999999</v>
      </c>
      <c r="J116" s="24">
        <v>3.8759999999999999</v>
      </c>
      <c r="K116" s="24">
        <v>5.4677100000000003</v>
      </c>
      <c r="L116" s="24">
        <v>0.65024999999999999</v>
      </c>
      <c r="M116" s="21">
        <v>76</v>
      </c>
      <c r="N116" s="25">
        <v>63.25</v>
      </c>
      <c r="O116" s="25">
        <v>0</v>
      </c>
      <c r="P116" s="21">
        <v>12.75</v>
      </c>
      <c r="Q116" s="23">
        <v>0.167763</v>
      </c>
      <c r="R116" s="25">
        <v>0.82142800000000005</v>
      </c>
      <c r="S116" s="25">
        <v>9.5671314220564803</v>
      </c>
      <c r="T116" s="25">
        <v>0.72475800000000001</v>
      </c>
      <c r="U116" s="25">
        <v>136.69274999999999</v>
      </c>
    </row>
    <row r="117" spans="1:21" ht="12.75" customHeight="1" x14ac:dyDescent="0.25">
      <c r="A117" s="15" t="s">
        <v>297</v>
      </c>
      <c r="B117" s="15" t="s">
        <v>112</v>
      </c>
      <c r="C117" s="21">
        <v>2230.81</v>
      </c>
      <c r="D117" s="22">
        <v>68</v>
      </c>
      <c r="E117" s="22">
        <v>40</v>
      </c>
      <c r="F117" s="23">
        <v>40</v>
      </c>
      <c r="G117" s="23">
        <v>0</v>
      </c>
      <c r="H117" s="23">
        <v>0</v>
      </c>
      <c r="I117" s="24">
        <v>30.291</v>
      </c>
      <c r="J117" s="24">
        <v>3.3149999999999999</v>
      </c>
      <c r="K117" s="24">
        <v>6.4</v>
      </c>
      <c r="L117" s="24">
        <v>0.2346</v>
      </c>
      <c r="M117" s="21">
        <v>65</v>
      </c>
      <c r="N117" s="25">
        <v>60.4</v>
      </c>
      <c r="O117" s="25">
        <v>0</v>
      </c>
      <c r="P117" s="21">
        <v>4.5999999999999996</v>
      </c>
      <c r="Q117" s="23">
        <v>7.0768999999999999E-2</v>
      </c>
      <c r="R117" s="25">
        <v>0.888235</v>
      </c>
      <c r="S117" s="25">
        <v>13.578475979576901</v>
      </c>
      <c r="T117" s="25">
        <v>1.028637</v>
      </c>
      <c r="U117" s="25">
        <v>160</v>
      </c>
    </row>
    <row r="118" spans="1:21" ht="12.75" customHeight="1" x14ac:dyDescent="0.25">
      <c r="A118" s="15" t="s">
        <v>298</v>
      </c>
      <c r="B118" s="15" t="s">
        <v>113</v>
      </c>
      <c r="C118" s="21">
        <v>1162.3699999999999</v>
      </c>
      <c r="D118" s="22">
        <v>42</v>
      </c>
      <c r="E118" s="22">
        <v>19</v>
      </c>
      <c r="F118" s="23">
        <v>18</v>
      </c>
      <c r="G118" s="23">
        <v>0</v>
      </c>
      <c r="H118" s="23">
        <v>0</v>
      </c>
      <c r="I118" s="24">
        <v>22.411933999999999</v>
      </c>
      <c r="J118" s="24">
        <v>2.7029999999999998</v>
      </c>
      <c r="K118" s="24">
        <v>2.3950659999999999</v>
      </c>
      <c r="L118" s="24">
        <v>-0.45900000000000002</v>
      </c>
      <c r="M118" s="21">
        <v>53</v>
      </c>
      <c r="N118" s="25">
        <v>62</v>
      </c>
      <c r="O118" s="25">
        <v>0</v>
      </c>
      <c r="P118" s="21">
        <v>-9</v>
      </c>
      <c r="Q118" s="23">
        <v>-0.16981099999999999</v>
      </c>
      <c r="R118" s="25">
        <v>1.4761899999999999</v>
      </c>
      <c r="S118" s="25">
        <v>19.2812391923398</v>
      </c>
      <c r="T118" s="25">
        <v>1.46065</v>
      </c>
      <c r="U118" s="25">
        <v>126.056105263158</v>
      </c>
    </row>
    <row r="119" spans="1:21" ht="12.75" customHeight="1" x14ac:dyDescent="0.25">
      <c r="A119" s="15" t="s">
        <v>299</v>
      </c>
      <c r="B119" s="15" t="s">
        <v>114</v>
      </c>
      <c r="C119" s="21">
        <v>2281.4499999999998</v>
      </c>
      <c r="D119" s="22">
        <v>85</v>
      </c>
      <c r="E119" s="22">
        <v>40</v>
      </c>
      <c r="F119" s="23">
        <v>40</v>
      </c>
      <c r="G119" s="23">
        <v>0</v>
      </c>
      <c r="H119" s="23">
        <v>0</v>
      </c>
      <c r="I119" s="24">
        <v>35.476356000000003</v>
      </c>
      <c r="J119" s="24">
        <v>3.621</v>
      </c>
      <c r="K119" s="24">
        <v>6.0026440000000001</v>
      </c>
      <c r="L119" s="24">
        <v>0.10199999999999999</v>
      </c>
      <c r="M119" s="21">
        <v>71</v>
      </c>
      <c r="N119" s="25">
        <v>69</v>
      </c>
      <c r="O119" s="25">
        <v>0</v>
      </c>
      <c r="P119" s="21">
        <v>2</v>
      </c>
      <c r="Q119" s="23">
        <v>2.8169E-2</v>
      </c>
      <c r="R119" s="25">
        <v>0.81176400000000004</v>
      </c>
      <c r="S119" s="25">
        <v>15.5499160621535</v>
      </c>
      <c r="T119" s="25">
        <v>1.177983</v>
      </c>
      <c r="U119" s="25">
        <v>150.06610000000001</v>
      </c>
    </row>
    <row r="120" spans="1:21" ht="12.75" customHeight="1" x14ac:dyDescent="0.25">
      <c r="A120" s="15" t="s">
        <v>300</v>
      </c>
      <c r="B120" s="15" t="s">
        <v>115</v>
      </c>
      <c r="C120" s="21">
        <v>1726.33</v>
      </c>
      <c r="D120" s="22">
        <v>68</v>
      </c>
      <c r="E120" s="22">
        <v>32</v>
      </c>
      <c r="F120" s="23">
        <v>32</v>
      </c>
      <c r="G120" s="23">
        <v>0</v>
      </c>
      <c r="H120" s="23">
        <v>0</v>
      </c>
      <c r="I120" s="24">
        <v>38.116</v>
      </c>
      <c r="J120" s="24">
        <v>1.7849999999999999</v>
      </c>
      <c r="K120" s="24">
        <v>5.12</v>
      </c>
      <c r="L120" s="24">
        <v>-1.1882999999999999</v>
      </c>
      <c r="M120" s="21">
        <v>35</v>
      </c>
      <c r="N120" s="25">
        <v>58.3</v>
      </c>
      <c r="O120" s="25">
        <v>0</v>
      </c>
      <c r="P120" s="21">
        <v>-23.3</v>
      </c>
      <c r="Q120" s="23">
        <v>-0.66571400000000003</v>
      </c>
      <c r="R120" s="25">
        <v>0.857352</v>
      </c>
      <c r="S120" s="25">
        <v>22.079208494320302</v>
      </c>
      <c r="T120" s="25">
        <v>1.6726099999999999</v>
      </c>
      <c r="U120" s="25">
        <v>160</v>
      </c>
    </row>
    <row r="121" spans="1:21" ht="12.75" customHeight="1" x14ac:dyDescent="0.25">
      <c r="A121" s="15" t="s">
        <v>301</v>
      </c>
      <c r="B121" s="15" t="s">
        <v>116</v>
      </c>
      <c r="C121" s="21">
        <v>1069.68</v>
      </c>
      <c r="D121" s="22">
        <v>53</v>
      </c>
      <c r="E121" s="22">
        <v>20</v>
      </c>
      <c r="F121" s="23">
        <v>20</v>
      </c>
      <c r="G121" s="23">
        <v>0</v>
      </c>
      <c r="H121" s="23">
        <v>0</v>
      </c>
      <c r="I121" s="24">
        <v>9.5288229999999992</v>
      </c>
      <c r="J121" s="24">
        <v>2.7029999999999998</v>
      </c>
      <c r="K121" s="24">
        <v>3.0181770000000001</v>
      </c>
      <c r="L121" s="24">
        <v>0.35699999999999998</v>
      </c>
      <c r="M121" s="21">
        <v>53</v>
      </c>
      <c r="N121" s="25">
        <v>46</v>
      </c>
      <c r="O121" s="25">
        <v>0</v>
      </c>
      <c r="P121" s="21">
        <v>7</v>
      </c>
      <c r="Q121" s="23">
        <v>0.132075</v>
      </c>
      <c r="R121" s="25">
        <v>0.86792400000000003</v>
      </c>
      <c r="S121" s="25">
        <v>8.9081061625906806</v>
      </c>
      <c r="T121" s="25">
        <v>0.67483300000000002</v>
      </c>
      <c r="U121" s="25">
        <v>150.90885</v>
      </c>
    </row>
    <row r="122" spans="1:21" ht="12.75" customHeight="1" x14ac:dyDescent="0.25">
      <c r="A122" s="15" t="s">
        <v>302</v>
      </c>
      <c r="B122" s="15" t="s">
        <v>117</v>
      </c>
      <c r="C122" s="21">
        <v>2915.23</v>
      </c>
      <c r="D122" s="22">
        <v>126</v>
      </c>
      <c r="E122" s="22">
        <v>45</v>
      </c>
      <c r="F122" s="23">
        <v>45</v>
      </c>
      <c r="G122" s="23">
        <v>0</v>
      </c>
      <c r="H122" s="23">
        <v>0</v>
      </c>
      <c r="I122" s="24">
        <v>27.3001</v>
      </c>
      <c r="J122" s="24">
        <v>4.6868999999999996</v>
      </c>
      <c r="K122" s="24">
        <v>7.2</v>
      </c>
      <c r="L122" s="24">
        <v>-0.15809999999999999</v>
      </c>
      <c r="M122" s="21">
        <v>0</v>
      </c>
      <c r="N122" s="25">
        <v>95</v>
      </c>
      <c r="O122" s="25">
        <v>0</v>
      </c>
      <c r="P122" s="21">
        <v>-95</v>
      </c>
      <c r="Q122" s="23">
        <v>0</v>
      </c>
      <c r="R122" s="25">
        <v>0.75396799999999997</v>
      </c>
      <c r="S122" s="25">
        <v>9.3646470432864604</v>
      </c>
      <c r="T122" s="25">
        <v>0.70941799999999999</v>
      </c>
      <c r="U122" s="25">
        <v>160</v>
      </c>
    </row>
    <row r="123" spans="1:21" ht="12.75" customHeight="1" x14ac:dyDescent="0.25">
      <c r="A123" s="15" t="s">
        <v>303</v>
      </c>
      <c r="B123" s="15" t="s">
        <v>118</v>
      </c>
      <c r="C123" s="21">
        <v>1127.8800000000001</v>
      </c>
      <c r="D123" s="22">
        <v>50</v>
      </c>
      <c r="E123" s="22">
        <v>18</v>
      </c>
      <c r="F123" s="23">
        <v>18</v>
      </c>
      <c r="G123" s="23">
        <v>0</v>
      </c>
      <c r="H123" s="23">
        <v>0</v>
      </c>
      <c r="I123" s="24">
        <v>22.474</v>
      </c>
      <c r="J123" s="24">
        <v>1.3260000000000001</v>
      </c>
      <c r="K123" s="24">
        <v>2.88</v>
      </c>
      <c r="L123" s="24">
        <v>0.20399999999999999</v>
      </c>
      <c r="M123" s="21">
        <v>26</v>
      </c>
      <c r="N123" s="25">
        <v>22</v>
      </c>
      <c r="O123" s="25">
        <v>0</v>
      </c>
      <c r="P123" s="21">
        <v>4</v>
      </c>
      <c r="Q123" s="23">
        <v>0.15384600000000001</v>
      </c>
      <c r="R123" s="25">
        <v>0.44</v>
      </c>
      <c r="S123" s="25">
        <v>19.9258786395716</v>
      </c>
      <c r="T123" s="25">
        <v>1.509484</v>
      </c>
      <c r="U123" s="25">
        <v>160</v>
      </c>
    </row>
    <row r="124" spans="1:21" ht="12.75" customHeight="1" x14ac:dyDescent="0.25">
      <c r="A124" s="15" t="s">
        <v>304</v>
      </c>
      <c r="B124" s="15" t="s">
        <v>119</v>
      </c>
      <c r="C124" s="21">
        <v>2277.91</v>
      </c>
      <c r="D124" s="22">
        <v>103</v>
      </c>
      <c r="E124" s="22">
        <v>40</v>
      </c>
      <c r="F124" s="23">
        <v>40</v>
      </c>
      <c r="G124" s="23">
        <v>0</v>
      </c>
      <c r="H124" s="23">
        <v>0</v>
      </c>
      <c r="I124" s="24">
        <v>36.353900000000003</v>
      </c>
      <c r="J124" s="24">
        <v>4.8501000000000003</v>
      </c>
      <c r="K124" s="24">
        <v>6.4</v>
      </c>
      <c r="L124" s="24">
        <v>0.97409999999999997</v>
      </c>
      <c r="M124" s="21">
        <v>0</v>
      </c>
      <c r="N124" s="25">
        <v>76</v>
      </c>
      <c r="O124" s="25">
        <v>0</v>
      </c>
      <c r="P124" s="21">
        <v>-76</v>
      </c>
      <c r="Q124" s="23">
        <v>0</v>
      </c>
      <c r="R124" s="25">
        <v>0.73786399999999996</v>
      </c>
      <c r="S124" s="25">
        <v>15.959322361287301</v>
      </c>
      <c r="T124" s="25">
        <v>1.208998</v>
      </c>
      <c r="U124" s="25">
        <v>160</v>
      </c>
    </row>
    <row r="125" spans="1:21" ht="12.75" customHeight="1" x14ac:dyDescent="0.25">
      <c r="A125" s="15" t="s">
        <v>305</v>
      </c>
      <c r="B125" s="15" t="s">
        <v>120</v>
      </c>
      <c r="C125" s="21">
        <v>570.26</v>
      </c>
      <c r="D125" s="22">
        <v>18</v>
      </c>
      <c r="E125" s="22">
        <v>9</v>
      </c>
      <c r="F125" s="23">
        <v>9</v>
      </c>
      <c r="G125" s="23">
        <v>0</v>
      </c>
      <c r="H125" s="23">
        <v>0</v>
      </c>
      <c r="I125" s="24">
        <v>10.84</v>
      </c>
      <c r="J125" s="24">
        <v>1.02</v>
      </c>
      <c r="K125" s="24">
        <v>1.44</v>
      </c>
      <c r="L125" s="24">
        <v>-2.5499999999999998E-2</v>
      </c>
      <c r="M125" s="21">
        <v>20</v>
      </c>
      <c r="N125" s="25">
        <v>20.5</v>
      </c>
      <c r="O125" s="25">
        <v>0</v>
      </c>
      <c r="P125" s="21">
        <v>-0.5</v>
      </c>
      <c r="Q125" s="23">
        <v>-2.5000000000000001E-2</v>
      </c>
      <c r="R125" s="25">
        <v>1.1388879999999999</v>
      </c>
      <c r="S125" s="25">
        <v>19.008873145582701</v>
      </c>
      <c r="T125" s="25">
        <v>1.4400170000000001</v>
      </c>
      <c r="U125" s="25">
        <v>160</v>
      </c>
    </row>
    <row r="126" spans="1:21" ht="12.75" customHeight="1" x14ac:dyDescent="0.25">
      <c r="A126" s="15" t="s">
        <v>306</v>
      </c>
      <c r="B126" s="15" t="s">
        <v>121</v>
      </c>
      <c r="C126" s="21">
        <v>1928.6</v>
      </c>
      <c r="D126" s="22">
        <v>58</v>
      </c>
      <c r="E126" s="22">
        <v>42</v>
      </c>
      <c r="F126" s="23">
        <v>40</v>
      </c>
      <c r="G126" s="23">
        <v>0</v>
      </c>
      <c r="H126" s="23">
        <v>0</v>
      </c>
      <c r="I126" s="24">
        <v>13.43289</v>
      </c>
      <c r="J126" s="24">
        <v>3.06</v>
      </c>
      <c r="K126" s="24">
        <v>5.5081100000000003</v>
      </c>
      <c r="L126" s="24">
        <v>-0.49469999999999997</v>
      </c>
      <c r="M126" s="21">
        <v>60</v>
      </c>
      <c r="N126" s="25">
        <v>69.7</v>
      </c>
      <c r="O126" s="25">
        <v>0</v>
      </c>
      <c r="P126" s="21">
        <v>-9.6999999999999993</v>
      </c>
      <c r="Q126" s="23">
        <v>-0.161666</v>
      </c>
      <c r="R126" s="25">
        <v>1.201724</v>
      </c>
      <c r="S126" s="25">
        <v>6.9650990355698399</v>
      </c>
      <c r="T126" s="25">
        <v>0.52764100000000003</v>
      </c>
      <c r="U126" s="25">
        <v>131.14547619047599</v>
      </c>
    </row>
    <row r="127" spans="1:21" ht="12.75" customHeight="1" x14ac:dyDescent="0.25">
      <c r="A127" s="15" t="s">
        <v>307</v>
      </c>
      <c r="B127" s="15" t="s">
        <v>122</v>
      </c>
      <c r="C127" s="21">
        <v>1916.2</v>
      </c>
      <c r="D127" s="22">
        <v>83</v>
      </c>
      <c r="E127" s="22">
        <v>40</v>
      </c>
      <c r="F127" s="23">
        <v>40</v>
      </c>
      <c r="G127" s="23">
        <v>0</v>
      </c>
      <c r="H127" s="23">
        <v>0</v>
      </c>
      <c r="I127" s="24">
        <v>31.105066999999998</v>
      </c>
      <c r="J127" s="24">
        <v>3.3660000000000001</v>
      </c>
      <c r="K127" s="24">
        <v>5.7259330000000004</v>
      </c>
      <c r="L127" s="24">
        <v>0.56100000000000005</v>
      </c>
      <c r="M127" s="21">
        <v>66</v>
      </c>
      <c r="N127" s="25">
        <v>55</v>
      </c>
      <c r="O127" s="25">
        <v>0</v>
      </c>
      <c r="P127" s="21">
        <v>11</v>
      </c>
      <c r="Q127" s="23">
        <v>0.16666600000000001</v>
      </c>
      <c r="R127" s="25">
        <v>0.66264999999999996</v>
      </c>
      <c r="S127" s="25">
        <v>16.232682914100799</v>
      </c>
      <c r="T127" s="25">
        <v>1.229706</v>
      </c>
      <c r="U127" s="25">
        <v>143.148325</v>
      </c>
    </row>
    <row r="128" spans="1:21" ht="12.75" customHeight="1" x14ac:dyDescent="0.25">
      <c r="A128" s="15" t="s">
        <v>308</v>
      </c>
      <c r="B128" s="15" t="s">
        <v>123</v>
      </c>
      <c r="C128" s="21">
        <v>744.36</v>
      </c>
      <c r="D128" s="22">
        <v>21</v>
      </c>
      <c r="E128" s="22">
        <v>12</v>
      </c>
      <c r="F128" s="23">
        <v>12</v>
      </c>
      <c r="G128" s="23">
        <v>0</v>
      </c>
      <c r="H128" s="23">
        <v>0</v>
      </c>
      <c r="I128" s="24">
        <v>7.381589</v>
      </c>
      <c r="J128" s="24">
        <v>0.86699999999999999</v>
      </c>
      <c r="K128" s="24">
        <v>1.546411</v>
      </c>
      <c r="L128" s="24">
        <v>0.20399999999999999</v>
      </c>
      <c r="M128" s="21">
        <v>17</v>
      </c>
      <c r="N128" s="25">
        <v>12</v>
      </c>
      <c r="O128" s="25">
        <v>1</v>
      </c>
      <c r="P128" s="21">
        <v>4</v>
      </c>
      <c r="Q128" s="23">
        <v>0.235294</v>
      </c>
      <c r="R128" s="25">
        <v>0.57142800000000005</v>
      </c>
      <c r="S128" s="25">
        <v>9.9166921919501299</v>
      </c>
      <c r="T128" s="25">
        <v>0.75123899999999999</v>
      </c>
      <c r="U128" s="25">
        <v>128.86758333333299</v>
      </c>
    </row>
    <row r="129" spans="1:21" ht="12.75" customHeight="1" x14ac:dyDescent="0.25">
      <c r="A129" s="15" t="s">
        <v>309</v>
      </c>
      <c r="B129" s="15" t="s">
        <v>124</v>
      </c>
      <c r="C129" s="21">
        <v>507.42</v>
      </c>
      <c r="D129" s="22">
        <v>29</v>
      </c>
      <c r="E129" s="22">
        <v>14</v>
      </c>
      <c r="F129" s="23">
        <v>0</v>
      </c>
      <c r="G129" s="23">
        <v>0</v>
      </c>
      <c r="H129" s="23">
        <v>0</v>
      </c>
      <c r="I129" s="24">
        <v>12.622400000000001</v>
      </c>
      <c r="J129" s="24">
        <v>0.69359999999999999</v>
      </c>
      <c r="K129" s="24">
        <v>0</v>
      </c>
      <c r="L129" s="24">
        <v>-0.1275</v>
      </c>
      <c r="M129" s="21">
        <v>0</v>
      </c>
      <c r="N129" s="25">
        <v>16.100000000000001</v>
      </c>
      <c r="O129" s="25">
        <v>0</v>
      </c>
      <c r="P129" s="21">
        <v>-16.100000000000001</v>
      </c>
      <c r="Q129" s="23">
        <v>0</v>
      </c>
      <c r="R129" s="25">
        <v>0.555172</v>
      </c>
      <c r="S129" s="25">
        <v>24.875645421938401</v>
      </c>
      <c r="T129" s="25">
        <v>1.8844540000000001</v>
      </c>
      <c r="U129" s="25">
        <v>0</v>
      </c>
    </row>
    <row r="130" spans="1:21" ht="12.75" customHeight="1" x14ac:dyDescent="0.25">
      <c r="A130" s="15" t="s">
        <v>310</v>
      </c>
      <c r="B130" s="15" t="s">
        <v>125</v>
      </c>
      <c r="C130" s="21">
        <v>1589.87</v>
      </c>
      <c r="D130" s="22">
        <v>65</v>
      </c>
      <c r="E130" s="22">
        <v>30</v>
      </c>
      <c r="F130" s="23">
        <v>30</v>
      </c>
      <c r="G130" s="23">
        <v>0</v>
      </c>
      <c r="H130" s="23">
        <v>0</v>
      </c>
      <c r="I130" s="24">
        <v>23.983801</v>
      </c>
      <c r="J130" s="24">
        <v>2.9580000000000002</v>
      </c>
      <c r="K130" s="24">
        <v>4.3811989999999996</v>
      </c>
      <c r="L130" s="24">
        <v>0.10199999999999999</v>
      </c>
      <c r="M130" s="21">
        <v>58</v>
      </c>
      <c r="N130" s="25">
        <v>56</v>
      </c>
      <c r="O130" s="25">
        <v>0</v>
      </c>
      <c r="P130" s="21">
        <v>2</v>
      </c>
      <c r="Q130" s="23">
        <v>3.4481999999999999E-2</v>
      </c>
      <c r="R130" s="25">
        <v>0.86153800000000003</v>
      </c>
      <c r="S130" s="25">
        <v>15.0853849685823</v>
      </c>
      <c r="T130" s="25">
        <v>1.1427929999999999</v>
      </c>
      <c r="U130" s="25">
        <v>146.039966666667</v>
      </c>
    </row>
    <row r="131" spans="1:21" ht="12.75" customHeight="1" x14ac:dyDescent="0.25">
      <c r="A131" s="15" t="s">
        <v>311</v>
      </c>
      <c r="B131" s="15" t="s">
        <v>126</v>
      </c>
      <c r="C131" s="21">
        <v>1697.39</v>
      </c>
      <c r="D131" s="22">
        <v>109</v>
      </c>
      <c r="E131" s="22">
        <v>32</v>
      </c>
      <c r="F131" s="23">
        <v>0</v>
      </c>
      <c r="G131" s="23">
        <v>0</v>
      </c>
      <c r="H131" s="23">
        <v>33</v>
      </c>
      <c r="I131" s="24">
        <v>3.4630000000000001</v>
      </c>
      <c r="J131" s="24">
        <v>3.621</v>
      </c>
      <c r="K131" s="24">
        <v>0.32</v>
      </c>
      <c r="L131" s="24">
        <v>-0.2397</v>
      </c>
      <c r="M131" s="21">
        <v>71</v>
      </c>
      <c r="N131" s="25">
        <v>75.7</v>
      </c>
      <c r="O131" s="25">
        <v>0</v>
      </c>
      <c r="P131" s="21">
        <v>-4.7</v>
      </c>
      <c r="Q131" s="23">
        <v>-6.6197000000000006E-2</v>
      </c>
      <c r="R131" s="25">
        <v>0.69449499999999997</v>
      </c>
      <c r="S131" s="25">
        <v>2.0401911169501399</v>
      </c>
      <c r="T131" s="25">
        <v>0.154554</v>
      </c>
      <c r="U131" s="25">
        <v>10</v>
      </c>
    </row>
    <row r="132" spans="1:21" ht="12.75" customHeight="1" x14ac:dyDescent="0.25">
      <c r="A132" s="15" t="s">
        <v>312</v>
      </c>
      <c r="B132" s="15" t="s">
        <v>127</v>
      </c>
      <c r="C132" s="21">
        <v>2229.19</v>
      </c>
      <c r="D132" s="22">
        <v>103</v>
      </c>
      <c r="E132" s="22">
        <v>40</v>
      </c>
      <c r="F132" s="23">
        <v>40</v>
      </c>
      <c r="G132" s="23">
        <v>0</v>
      </c>
      <c r="H132" s="23">
        <v>0</v>
      </c>
      <c r="I132" s="24">
        <v>36.947000000000003</v>
      </c>
      <c r="J132" s="24">
        <v>3.3149999999999999</v>
      </c>
      <c r="K132" s="24">
        <v>6.4</v>
      </c>
      <c r="L132" s="24">
        <v>-0.1275</v>
      </c>
      <c r="M132" s="21">
        <v>65</v>
      </c>
      <c r="N132" s="25">
        <v>67.5</v>
      </c>
      <c r="O132" s="25">
        <v>0</v>
      </c>
      <c r="P132" s="21">
        <v>-2.5</v>
      </c>
      <c r="Q132" s="23">
        <v>-3.8461000000000002E-2</v>
      </c>
      <c r="R132" s="25">
        <v>0.655339</v>
      </c>
      <c r="S132" s="25">
        <v>16.5741816534257</v>
      </c>
      <c r="T132" s="25">
        <v>1.2555769999999999</v>
      </c>
      <c r="U132" s="25">
        <v>160</v>
      </c>
    </row>
    <row r="133" spans="1:21" ht="12.75" customHeight="1" x14ac:dyDescent="0.25">
      <c r="A133" s="15" t="s">
        <v>313</v>
      </c>
      <c r="B133" s="15" t="s">
        <v>159</v>
      </c>
      <c r="C133" s="21">
        <v>321.16000000000003</v>
      </c>
      <c r="D133" s="22">
        <v>7</v>
      </c>
      <c r="E133" s="22">
        <v>6</v>
      </c>
      <c r="F133" s="23">
        <v>0</v>
      </c>
      <c r="G133" s="23">
        <v>0</v>
      </c>
      <c r="H133" s="23">
        <v>0</v>
      </c>
      <c r="I133" s="24">
        <v>9.8209999999999997</v>
      </c>
      <c r="J133" s="24">
        <v>0</v>
      </c>
      <c r="K133" s="24">
        <v>0</v>
      </c>
      <c r="L133" s="24">
        <v>0</v>
      </c>
      <c r="Q133" s="23">
        <v>0</v>
      </c>
      <c r="S133" s="25">
        <v>30.579773321708799</v>
      </c>
      <c r="T133" s="25">
        <v>2.31657</v>
      </c>
      <c r="U133" s="25">
        <v>0</v>
      </c>
    </row>
    <row r="134" spans="1:21" ht="12.75" customHeight="1" x14ac:dyDescent="0.25">
      <c r="A134" s="15" t="s">
        <v>313</v>
      </c>
      <c r="B134" s="15" t="s">
        <v>158</v>
      </c>
      <c r="C134" s="21">
        <v>314.12</v>
      </c>
      <c r="D134" s="22">
        <v>6</v>
      </c>
      <c r="E134" s="22">
        <v>6</v>
      </c>
      <c r="F134" s="23">
        <v>0</v>
      </c>
      <c r="G134" s="23">
        <v>0</v>
      </c>
      <c r="H134" s="23">
        <v>0</v>
      </c>
      <c r="I134" s="24">
        <v>7.2830000000000004</v>
      </c>
      <c r="J134" s="24">
        <v>0</v>
      </c>
      <c r="K134" s="24">
        <v>0</v>
      </c>
      <c r="L134" s="24">
        <v>0</v>
      </c>
      <c r="Q134" s="23">
        <v>0</v>
      </c>
      <c r="S134" s="25">
        <v>23.185406850884998</v>
      </c>
      <c r="T134" s="25">
        <v>1.75641</v>
      </c>
      <c r="U134" s="25">
        <v>0</v>
      </c>
    </row>
    <row r="135" spans="1:21" ht="12.75" customHeight="1" x14ac:dyDescent="0.25">
      <c r="A135" s="15" t="s">
        <v>314</v>
      </c>
      <c r="B135" s="15" t="s">
        <v>149</v>
      </c>
      <c r="C135" s="21">
        <v>533.47</v>
      </c>
      <c r="D135" s="22">
        <v>22</v>
      </c>
      <c r="E135" s="22">
        <v>11</v>
      </c>
      <c r="F135" s="23">
        <v>0</v>
      </c>
      <c r="G135" s="23">
        <v>0</v>
      </c>
      <c r="H135" s="23">
        <v>0</v>
      </c>
      <c r="I135" s="24">
        <v>13.419</v>
      </c>
      <c r="J135" s="24">
        <v>0</v>
      </c>
      <c r="K135" s="24">
        <v>0</v>
      </c>
      <c r="L135" s="24">
        <v>0</v>
      </c>
      <c r="Q135" s="23">
        <v>0</v>
      </c>
      <c r="S135" s="25">
        <v>25.154179241569299</v>
      </c>
      <c r="T135" s="25">
        <v>1.905554</v>
      </c>
      <c r="U135" s="25">
        <v>0</v>
      </c>
    </row>
    <row r="136" spans="1:21" ht="12.75" customHeight="1" x14ac:dyDescent="0.25">
      <c r="A136" s="15" t="s">
        <v>315</v>
      </c>
      <c r="B136" s="15" t="s">
        <v>160</v>
      </c>
      <c r="C136" s="21">
        <v>488.59</v>
      </c>
      <c r="D136" s="22">
        <v>19</v>
      </c>
      <c r="E136" s="22">
        <v>8</v>
      </c>
      <c r="F136" s="23">
        <v>0</v>
      </c>
      <c r="G136" s="23">
        <v>0</v>
      </c>
      <c r="H136" s="23">
        <v>0</v>
      </c>
      <c r="I136" s="24">
        <v>6.3159999999999998</v>
      </c>
      <c r="J136" s="24">
        <v>0</v>
      </c>
      <c r="K136" s="24">
        <v>0</v>
      </c>
      <c r="L136" s="24">
        <v>0</v>
      </c>
      <c r="Q136" s="23">
        <v>0</v>
      </c>
      <c r="S136" s="25">
        <v>12.926994003151901</v>
      </c>
      <c r="T136" s="25">
        <v>0.97928400000000004</v>
      </c>
      <c r="U136" s="25">
        <v>0</v>
      </c>
    </row>
    <row r="137" spans="1:21" ht="12.75" customHeight="1" x14ac:dyDescent="0.25">
      <c r="A137" s="15" t="s">
        <v>316</v>
      </c>
      <c r="B137" s="15" t="s">
        <v>150</v>
      </c>
      <c r="C137" s="21">
        <v>487.61</v>
      </c>
      <c r="D137" s="22">
        <v>17</v>
      </c>
      <c r="E137" s="22">
        <v>8</v>
      </c>
      <c r="F137" s="23">
        <v>0</v>
      </c>
      <c r="G137" s="23">
        <v>0</v>
      </c>
      <c r="H137" s="23">
        <v>0</v>
      </c>
      <c r="I137" s="24">
        <v>10.472</v>
      </c>
      <c r="J137" s="24">
        <v>0</v>
      </c>
      <c r="K137" s="24">
        <v>0</v>
      </c>
      <c r="L137" s="24">
        <v>0</v>
      </c>
      <c r="Q137" s="23">
        <v>0</v>
      </c>
      <c r="S137" s="25">
        <v>21.476179733803701</v>
      </c>
      <c r="T137" s="25">
        <v>1.626927</v>
      </c>
      <c r="U137" s="25">
        <v>0</v>
      </c>
    </row>
    <row r="138" spans="1:21" ht="12.75" customHeight="1" x14ac:dyDescent="0.25">
      <c r="A138" s="15" t="s">
        <v>317</v>
      </c>
      <c r="B138" s="15" t="s">
        <v>152</v>
      </c>
      <c r="C138" s="21">
        <v>524.99</v>
      </c>
      <c r="D138" s="22">
        <v>20</v>
      </c>
      <c r="E138" s="22">
        <v>9</v>
      </c>
      <c r="F138" s="23">
        <v>0</v>
      </c>
      <c r="G138" s="23">
        <v>0</v>
      </c>
      <c r="H138" s="23">
        <v>0</v>
      </c>
      <c r="I138" s="24">
        <v>9.1240000000000006</v>
      </c>
      <c r="J138" s="24">
        <v>0</v>
      </c>
      <c r="K138" s="24">
        <v>0</v>
      </c>
      <c r="L138" s="24">
        <v>0</v>
      </c>
      <c r="Q138" s="23">
        <v>0</v>
      </c>
      <c r="S138" s="25">
        <v>17.379378654831498</v>
      </c>
      <c r="T138" s="25">
        <v>1.3165739999999999</v>
      </c>
      <c r="U138" s="25">
        <v>0</v>
      </c>
    </row>
    <row r="139" spans="1:21" ht="12.75" customHeight="1" x14ac:dyDescent="0.25">
      <c r="A139" s="15" t="s">
        <v>318</v>
      </c>
      <c r="B139" s="15" t="s">
        <v>153</v>
      </c>
      <c r="C139" s="21">
        <v>381.84</v>
      </c>
      <c r="D139" s="22">
        <v>14</v>
      </c>
      <c r="E139" s="22">
        <v>8</v>
      </c>
      <c r="F139" s="23">
        <v>0</v>
      </c>
      <c r="G139" s="23">
        <v>0</v>
      </c>
      <c r="H139" s="23">
        <v>0</v>
      </c>
      <c r="I139" s="24">
        <v>11.468999999999999</v>
      </c>
      <c r="J139" s="24">
        <v>0</v>
      </c>
      <c r="K139" s="24">
        <v>0</v>
      </c>
      <c r="L139" s="24">
        <v>0</v>
      </c>
      <c r="Q139" s="23">
        <v>0</v>
      </c>
      <c r="S139" s="25">
        <v>30.036140791954701</v>
      </c>
      <c r="T139" s="25">
        <v>2.2753869999999998</v>
      </c>
      <c r="U139" s="25">
        <v>0</v>
      </c>
    </row>
    <row r="140" spans="1:21" ht="12.75" customHeight="1" x14ac:dyDescent="0.25">
      <c r="A140" s="15" t="s">
        <v>319</v>
      </c>
      <c r="B140" s="15" t="s">
        <v>151</v>
      </c>
      <c r="C140" s="21">
        <v>167.13</v>
      </c>
      <c r="D140" s="22">
        <v>7</v>
      </c>
      <c r="E140" s="22">
        <v>4</v>
      </c>
      <c r="F140" s="23">
        <v>0</v>
      </c>
      <c r="G140" s="23">
        <v>0</v>
      </c>
      <c r="H140" s="23">
        <v>0</v>
      </c>
      <c r="I140" s="24">
        <v>4.2969999999999997</v>
      </c>
      <c r="J140" s="24">
        <v>0</v>
      </c>
      <c r="K140" s="24">
        <v>0</v>
      </c>
      <c r="L140" s="24">
        <v>0</v>
      </c>
      <c r="Q140" s="23">
        <v>0</v>
      </c>
      <c r="S140" s="25">
        <v>25.710524741219398</v>
      </c>
      <c r="T140" s="25">
        <v>1.9477</v>
      </c>
      <c r="U140" s="25">
        <v>0</v>
      </c>
    </row>
    <row r="141" spans="1:21" ht="12.75" customHeight="1" x14ac:dyDescent="0.25">
      <c r="A141" s="15" t="s">
        <v>320</v>
      </c>
      <c r="B141" s="15" t="s">
        <v>161</v>
      </c>
      <c r="C141" s="21">
        <v>2591.4</v>
      </c>
      <c r="D141" s="22">
        <v>89</v>
      </c>
      <c r="E141" s="22">
        <v>48</v>
      </c>
      <c r="F141" s="23">
        <v>45</v>
      </c>
      <c r="G141" s="23">
        <v>2</v>
      </c>
      <c r="H141" s="23">
        <v>0</v>
      </c>
      <c r="I141" s="24">
        <v>34.177390000000003</v>
      </c>
      <c r="J141" s="24">
        <v>3.8250000000000002</v>
      </c>
      <c r="K141" s="24">
        <v>5.5976100000000004</v>
      </c>
      <c r="L141" s="24">
        <v>0.35699999999999998</v>
      </c>
      <c r="M141" s="21">
        <v>75</v>
      </c>
      <c r="N141" s="25">
        <v>68</v>
      </c>
      <c r="O141" s="25">
        <v>0</v>
      </c>
      <c r="P141" s="21">
        <v>7</v>
      </c>
      <c r="Q141" s="23">
        <v>9.3332999999999999E-2</v>
      </c>
      <c r="R141" s="25">
        <v>0.76404399999999995</v>
      </c>
      <c r="S141" s="25">
        <v>13.1887744076561</v>
      </c>
      <c r="T141" s="25">
        <v>0.99911499999999998</v>
      </c>
      <c r="U141" s="25">
        <v>116.61687499999999</v>
      </c>
    </row>
    <row r="142" spans="1:21" ht="12.75" customHeight="1" x14ac:dyDescent="0.25">
      <c r="A142" s="15" t="s">
        <v>321</v>
      </c>
      <c r="B142" s="15" t="s">
        <v>162</v>
      </c>
      <c r="C142" s="21">
        <v>221.83</v>
      </c>
      <c r="D142" s="22">
        <v>9</v>
      </c>
      <c r="E142" s="22">
        <v>6</v>
      </c>
      <c r="F142" s="23">
        <v>0</v>
      </c>
      <c r="G142" s="23">
        <v>0</v>
      </c>
      <c r="H142" s="23">
        <v>0</v>
      </c>
      <c r="I142" s="24">
        <v>4.5</v>
      </c>
      <c r="J142" s="24">
        <v>0</v>
      </c>
      <c r="K142" s="24">
        <v>0</v>
      </c>
      <c r="L142" s="24">
        <v>0</v>
      </c>
      <c r="Q142" s="23">
        <v>0</v>
      </c>
      <c r="S142" s="25">
        <v>20.285804444845201</v>
      </c>
      <c r="T142" s="25">
        <v>1.536751</v>
      </c>
      <c r="U142" s="25">
        <v>0</v>
      </c>
    </row>
    <row r="143" spans="1:21" ht="12.75" customHeight="1" x14ac:dyDescent="0.25">
      <c r="A143" s="15" t="s">
        <v>322</v>
      </c>
      <c r="B143" s="15" t="s">
        <v>163</v>
      </c>
      <c r="C143" s="21">
        <v>527.23</v>
      </c>
      <c r="D143" s="22">
        <v>27</v>
      </c>
      <c r="E143" s="22">
        <v>12</v>
      </c>
      <c r="F143" s="23">
        <v>12</v>
      </c>
      <c r="G143" s="23">
        <v>0</v>
      </c>
      <c r="H143" s="23">
        <v>0</v>
      </c>
      <c r="I143" s="24">
        <v>10.117000000000001</v>
      </c>
      <c r="J143" s="24">
        <v>0.66300000000000003</v>
      </c>
      <c r="K143" s="24">
        <v>1.92</v>
      </c>
      <c r="L143" s="24">
        <v>5.0999999999999997E-2</v>
      </c>
      <c r="M143" s="21">
        <v>13</v>
      </c>
      <c r="N143" s="25">
        <v>12</v>
      </c>
      <c r="O143" s="25">
        <v>0</v>
      </c>
      <c r="P143" s="21">
        <v>1</v>
      </c>
      <c r="Q143" s="23">
        <v>7.6923000000000005E-2</v>
      </c>
      <c r="R143" s="25">
        <v>0.44444400000000001</v>
      </c>
      <c r="S143" s="25">
        <v>19.188968761261702</v>
      </c>
      <c r="T143" s="25">
        <v>1.45366</v>
      </c>
      <c r="U143" s="25">
        <v>160</v>
      </c>
    </row>
    <row r="144" spans="1:21" ht="12.75" customHeight="1" x14ac:dyDescent="0.25">
      <c r="A144" s="15" t="s">
        <v>323</v>
      </c>
      <c r="B144" s="15" t="s">
        <v>164</v>
      </c>
      <c r="C144" s="21">
        <v>1044.51</v>
      </c>
      <c r="D144" s="22">
        <v>40</v>
      </c>
      <c r="E144" s="22">
        <v>20</v>
      </c>
      <c r="F144" s="23">
        <v>20</v>
      </c>
      <c r="G144" s="23">
        <v>0</v>
      </c>
      <c r="H144" s="23">
        <v>0</v>
      </c>
      <c r="I144" s="24">
        <v>13.808967000000001</v>
      </c>
      <c r="J144" s="24">
        <v>2.0910000000000002</v>
      </c>
      <c r="K144" s="24">
        <v>1.600033</v>
      </c>
      <c r="L144" s="24">
        <v>0.45900000000000002</v>
      </c>
      <c r="M144" s="21">
        <v>41</v>
      </c>
      <c r="N144" s="25">
        <v>32</v>
      </c>
      <c r="O144" s="25">
        <v>0</v>
      </c>
      <c r="P144" s="21">
        <v>9</v>
      </c>
      <c r="Q144" s="23">
        <v>0.21951200000000001</v>
      </c>
      <c r="R144" s="25">
        <v>0.8</v>
      </c>
      <c r="S144" s="25">
        <v>13.2205215842835</v>
      </c>
      <c r="T144" s="25">
        <v>1.00152</v>
      </c>
      <c r="U144" s="25">
        <v>80.001649999999998</v>
      </c>
    </row>
    <row r="145" spans="1:21" ht="12.75" customHeight="1" x14ac:dyDescent="0.25">
      <c r="A145" s="15" t="s">
        <v>324</v>
      </c>
      <c r="B145" s="15" t="s">
        <v>165</v>
      </c>
      <c r="C145" s="21">
        <v>2587.02</v>
      </c>
      <c r="D145" s="22">
        <v>86</v>
      </c>
      <c r="E145" s="22">
        <v>50</v>
      </c>
      <c r="F145" s="23">
        <v>49</v>
      </c>
      <c r="G145" s="23">
        <v>0</v>
      </c>
      <c r="H145" s="23">
        <v>0</v>
      </c>
      <c r="I145" s="24">
        <v>24.409334000000001</v>
      </c>
      <c r="J145" s="24">
        <v>3.468</v>
      </c>
      <c r="K145" s="24">
        <v>4.3226659999999999</v>
      </c>
      <c r="L145" s="24">
        <v>0.48449999999999999</v>
      </c>
      <c r="M145" s="21">
        <v>68</v>
      </c>
      <c r="N145" s="25">
        <v>58.5</v>
      </c>
      <c r="O145" s="25">
        <v>0</v>
      </c>
      <c r="P145" s="21">
        <v>9.5</v>
      </c>
      <c r="Q145" s="23">
        <v>0.139705</v>
      </c>
      <c r="R145" s="25">
        <v>0.68023199999999995</v>
      </c>
      <c r="S145" s="25">
        <v>9.4353093520730393</v>
      </c>
      <c r="T145" s="25">
        <v>0.71477100000000005</v>
      </c>
      <c r="U145" s="25">
        <v>86.453320000000005</v>
      </c>
    </row>
    <row r="146" spans="1:21" ht="12.75" customHeight="1" x14ac:dyDescent="0.25">
      <c r="A146" s="15" t="s">
        <v>329</v>
      </c>
      <c r="B146" s="21">
        <v>206127.44</v>
      </c>
      <c r="C146" s="22">
        <v>7723</v>
      </c>
      <c r="D146" s="22">
        <v>3795</v>
      </c>
      <c r="E146" s="23">
        <v>3299</v>
      </c>
      <c r="F146" s="23">
        <v>36</v>
      </c>
      <c r="G146" s="23">
        <v>171</v>
      </c>
      <c r="H146" s="24">
        <v>2923.3425569999999</v>
      </c>
      <c r="I146" s="24">
        <v>320.92963800000001</v>
      </c>
      <c r="J146" s="24">
        <v>485.83900399999999</v>
      </c>
      <c r="K146" s="24">
        <v>11.600307000000001</v>
      </c>
      <c r="L146" s="21">
        <v>5735.7079999999996</v>
      </c>
      <c r="M146" s="21">
        <v>6041.2780000000002</v>
      </c>
      <c r="N146" s="21">
        <v>19.503</v>
      </c>
      <c r="O146" s="21">
        <v>-325.07299999999998</v>
      </c>
      <c r="P146" s="21">
        <v>-5.6675304949275702</v>
      </c>
      <c r="Q146" s="21">
        <v>0.77920320740740701</v>
      </c>
      <c r="R146" s="21">
        <v>16.190089468111498</v>
      </c>
      <c r="S146" s="21">
        <v>1.2264797637362601</v>
      </c>
      <c r="T146" s="21">
        <v>93.423905714046001</v>
      </c>
    </row>
    <row r="147" spans="1:21" ht="12.75" customHeight="1" x14ac:dyDescent="0.25">
      <c r="A147" s="26">
        <v>44662</v>
      </c>
      <c r="B147" s="27">
        <v>0.47704861110833002</v>
      </c>
      <c r="C147" s="15" t="s">
        <v>330</v>
      </c>
    </row>
  </sheetData>
  <phoneticPr fontId="2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Lapas1</vt:lpstr>
      <vt:lpstr>Lapas2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siluma</dc:creator>
  <cp:lastModifiedBy>Asus1</cp:lastModifiedBy>
  <cp:lastPrinted>2021-05-10T07:30:07Z</cp:lastPrinted>
  <dcterms:created xsi:type="dcterms:W3CDTF">2016-03-07T12:22:49Z</dcterms:created>
  <dcterms:modified xsi:type="dcterms:W3CDTF">2022-04-11T09:26:31Z</dcterms:modified>
</cp:coreProperties>
</file>